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8595" windowHeight="7380" tabRatio="880"/>
  </bookViews>
  <sheets>
    <sheet name="基本資訊" sheetId="9" r:id="rId1"/>
    <sheet name="1.設定項目名稱" sheetId="1" r:id="rId2"/>
    <sheet name="2.評定項目" sheetId="2" r:id="rId3"/>
    <sheet name="SWOT方格" sheetId="3" state="hidden" r:id="rId4"/>
    <sheet name="設定交互項目" sheetId="14" r:id="rId5"/>
    <sheet name="3.SWOT方格調整" sheetId="5" r:id="rId6"/>
    <sheet name="4.校正SWOT方格" sheetId="4" r:id="rId7"/>
    <sheet name="5.SWOT交互項排序" sheetId="7" r:id="rId8"/>
    <sheet name="SWOT交互項" sheetId="6" state="hidden" r:id="rId9"/>
    <sheet name="6.SWOT優先交互項" sheetId="10" r:id="rId10"/>
    <sheet name="7.TOWS方格" sheetId="11" r:id="rId11"/>
    <sheet name="8.可視化分析" sheetId="12" r:id="rId12"/>
  </sheets>
  <calcPr calcId="145621"/>
</workbook>
</file>

<file path=xl/calcChain.xml><?xml version="1.0" encoding="utf-8"?>
<calcChain xmlns="http://schemas.openxmlformats.org/spreadsheetml/2006/main">
  <c r="H22" i="9" l="1"/>
  <c r="I22" i="9"/>
  <c r="Q5" i="12"/>
  <c r="T3" i="12"/>
  <c r="U3" i="12"/>
  <c r="V3" i="12"/>
  <c r="T4" i="12"/>
  <c r="U4" i="12"/>
  <c r="V4" i="12"/>
  <c r="T5" i="12"/>
  <c r="U5" i="12"/>
  <c r="V5" i="12"/>
  <c r="T6" i="12"/>
  <c r="U6" i="12"/>
  <c r="V6" i="12"/>
  <c r="T7" i="12"/>
  <c r="U7" i="12"/>
  <c r="V7" i="12"/>
  <c r="T8" i="12"/>
  <c r="U8" i="12"/>
  <c r="V8" i="12"/>
  <c r="T9" i="12"/>
  <c r="U9" i="12"/>
  <c r="V9" i="12"/>
  <c r="T10" i="12"/>
  <c r="U10" i="12"/>
  <c r="V10" i="12"/>
  <c r="T11" i="12"/>
  <c r="U11" i="12"/>
  <c r="V11" i="12"/>
  <c r="T12" i="12"/>
  <c r="U12" i="12"/>
  <c r="V12" i="12"/>
  <c r="T13" i="12"/>
  <c r="U13" i="12"/>
  <c r="V13" i="12"/>
  <c r="T14" i="12"/>
  <c r="U14" i="12"/>
  <c r="V14" i="12"/>
  <c r="T15" i="12"/>
  <c r="U15" i="12"/>
  <c r="V15" i="12"/>
  <c r="T16" i="12"/>
  <c r="U16" i="12"/>
  <c r="V16" i="12"/>
  <c r="T17" i="12"/>
  <c r="U17" i="12"/>
  <c r="V17" i="12"/>
  <c r="T18" i="12"/>
  <c r="U18" i="12"/>
  <c r="V18" i="12"/>
  <c r="T19" i="12"/>
  <c r="U19" i="12"/>
  <c r="V19" i="12"/>
  <c r="T20" i="12"/>
  <c r="U20" i="12"/>
  <c r="V20" i="12"/>
  <c r="T21" i="12"/>
  <c r="U21" i="12"/>
  <c r="V21" i="12"/>
  <c r="T22" i="12"/>
  <c r="U22" i="12"/>
  <c r="V22" i="12"/>
  <c r="T23" i="12"/>
  <c r="U23" i="12"/>
  <c r="V23" i="12"/>
  <c r="T24" i="12"/>
  <c r="U24" i="12"/>
  <c r="V24" i="12"/>
  <c r="T25" i="12"/>
  <c r="U25" i="12"/>
  <c r="V25" i="12"/>
  <c r="T26" i="12"/>
  <c r="U26" i="12"/>
  <c r="V26" i="12"/>
  <c r="T27" i="12"/>
  <c r="U27" i="12"/>
  <c r="V27" i="12"/>
  <c r="T28" i="12"/>
  <c r="U28" i="12"/>
  <c r="V28" i="12"/>
  <c r="T29" i="12"/>
  <c r="U29" i="12"/>
  <c r="V29" i="12"/>
  <c r="T30" i="12"/>
  <c r="U30" i="12"/>
  <c r="V30" i="12"/>
  <c r="T31" i="12"/>
  <c r="U31" i="12"/>
  <c r="V31" i="12"/>
  <c r="T32" i="12"/>
  <c r="U32" i="12"/>
  <c r="V32" i="12"/>
  <c r="T33" i="12"/>
  <c r="U33" i="12"/>
  <c r="V33" i="12"/>
  <c r="T34" i="12"/>
  <c r="U34" i="12"/>
  <c r="V34" i="12"/>
  <c r="T35" i="12"/>
  <c r="U35" i="12"/>
  <c r="V35" i="12"/>
  <c r="T36" i="12"/>
  <c r="U36" i="12"/>
  <c r="V36" i="12"/>
  <c r="T37" i="12"/>
  <c r="U37" i="12"/>
  <c r="V37" i="12"/>
  <c r="T38" i="12"/>
  <c r="U38" i="12"/>
  <c r="V38" i="12"/>
  <c r="T39" i="12"/>
  <c r="U39" i="12"/>
  <c r="V39" i="12"/>
  <c r="T40" i="12"/>
  <c r="U40" i="12"/>
  <c r="V40" i="12"/>
  <c r="T41" i="12"/>
  <c r="U41" i="12"/>
  <c r="V41" i="12"/>
  <c r="T2" i="12"/>
  <c r="V2" i="12"/>
  <c r="U2" i="12"/>
  <c r="G22" i="9"/>
  <c r="AJ21" i="2"/>
  <c r="AI21" i="2"/>
  <c r="AI20" i="2"/>
  <c r="AH20" i="2"/>
  <c r="AH21" i="2"/>
  <c r="AH19" i="2"/>
  <c r="AG19" i="2"/>
  <c r="AG20" i="2"/>
  <c r="AG21" i="2"/>
  <c r="AG18" i="2"/>
  <c r="AF18" i="2"/>
  <c r="AF19" i="2"/>
  <c r="AF20" i="2"/>
  <c r="AF21" i="2"/>
  <c r="AF17" i="2"/>
  <c r="AE17" i="2"/>
  <c r="AE18" i="2"/>
  <c r="AE19" i="2"/>
  <c r="AE20" i="2"/>
  <c r="AE21" i="2"/>
  <c r="AE16" i="2"/>
  <c r="AD16" i="2"/>
  <c r="AD17" i="2"/>
  <c r="AD18" i="2"/>
  <c r="AD19" i="2"/>
  <c r="AD20" i="2"/>
  <c r="AD21" i="2"/>
  <c r="AD15" i="2"/>
  <c r="AC15" i="2"/>
  <c r="AC16" i="2"/>
  <c r="AC17" i="2"/>
  <c r="AC18" i="2"/>
  <c r="AC19" i="2"/>
  <c r="AC20" i="2"/>
  <c r="AC21" i="2"/>
  <c r="AC14" i="2"/>
  <c r="AB14" i="2"/>
  <c r="AB15" i="2"/>
  <c r="AB16" i="2"/>
  <c r="AB17" i="2"/>
  <c r="AB18" i="2"/>
  <c r="AB19" i="2"/>
  <c r="AB20" i="2"/>
  <c r="AB21" i="2"/>
  <c r="AB13" i="2"/>
  <c r="AJ31" i="2"/>
  <c r="AI31" i="2"/>
  <c r="AI30" i="2"/>
  <c r="AH30" i="2"/>
  <c r="AH31" i="2"/>
  <c r="AH29" i="2"/>
  <c r="AG29" i="2"/>
  <c r="AG30" i="2"/>
  <c r="AG31" i="2"/>
  <c r="AG28" i="2"/>
  <c r="AF28" i="2"/>
  <c r="AF29" i="2"/>
  <c r="AF30" i="2"/>
  <c r="AF31" i="2"/>
  <c r="AF27" i="2"/>
  <c r="AE27" i="2"/>
  <c r="AE28" i="2"/>
  <c r="AE29" i="2"/>
  <c r="AE30" i="2"/>
  <c r="AE31" i="2"/>
  <c r="AE26" i="2"/>
  <c r="AD26" i="2"/>
  <c r="AD27" i="2"/>
  <c r="AD28" i="2"/>
  <c r="AD29" i="2"/>
  <c r="AD30" i="2"/>
  <c r="AD31" i="2"/>
  <c r="AD25" i="2"/>
  <c r="AC25" i="2"/>
  <c r="AC26" i="2"/>
  <c r="AC27" i="2"/>
  <c r="AC28" i="2"/>
  <c r="AC29" i="2"/>
  <c r="AC30" i="2"/>
  <c r="AC31" i="2"/>
  <c r="AC24" i="2"/>
  <c r="AB24" i="2"/>
  <c r="AB25" i="2"/>
  <c r="AB26" i="2"/>
  <c r="AB27" i="2"/>
  <c r="AB28" i="2"/>
  <c r="AB29" i="2"/>
  <c r="AB30" i="2"/>
  <c r="AB31" i="2"/>
  <c r="AB23" i="2"/>
  <c r="AJ41" i="2"/>
  <c r="AI41" i="2"/>
  <c r="AI40" i="2"/>
  <c r="AH40" i="2"/>
  <c r="AH41" i="2"/>
  <c r="AH39" i="2"/>
  <c r="AG39" i="2"/>
  <c r="AG40" i="2"/>
  <c r="AG41" i="2"/>
  <c r="AG38" i="2"/>
  <c r="AF38" i="2"/>
  <c r="AF39" i="2"/>
  <c r="AF40" i="2"/>
  <c r="AF41" i="2"/>
  <c r="AF37" i="2"/>
  <c r="AE37" i="2"/>
  <c r="AE38" i="2"/>
  <c r="AE39" i="2"/>
  <c r="AE40" i="2"/>
  <c r="AE41" i="2"/>
  <c r="AE36" i="2"/>
  <c r="AD36" i="2"/>
  <c r="AD37" i="2"/>
  <c r="AD38" i="2"/>
  <c r="AD39" i="2"/>
  <c r="AD40" i="2"/>
  <c r="AD41" i="2"/>
  <c r="AD35" i="2"/>
  <c r="AC41" i="2"/>
  <c r="AC35" i="2"/>
  <c r="AC36" i="2"/>
  <c r="AC37" i="2"/>
  <c r="AC38" i="2"/>
  <c r="AC39" i="2"/>
  <c r="AC40" i="2"/>
  <c r="AC34" i="2"/>
  <c r="AB34" i="2"/>
  <c r="AB35" i="2"/>
  <c r="AB36" i="2"/>
  <c r="AB37" i="2"/>
  <c r="AB38" i="2"/>
  <c r="AB39" i="2"/>
  <c r="AB40" i="2"/>
  <c r="AB41" i="2"/>
  <c r="AB33" i="2"/>
  <c r="AH37" i="2"/>
  <c r="AH27" i="2"/>
  <c r="AH17" i="2"/>
  <c r="AJ11" i="2"/>
  <c r="AI11" i="2"/>
  <c r="AI10" i="2"/>
  <c r="AH10" i="2"/>
  <c r="AH11" i="2"/>
  <c r="AH9" i="2"/>
  <c r="AF8" i="2"/>
  <c r="AF9" i="2"/>
  <c r="AF10" i="2"/>
  <c r="AF11" i="2"/>
  <c r="AF7" i="2"/>
  <c r="AG9" i="2"/>
  <c r="AG10" i="2"/>
  <c r="AG11" i="2"/>
  <c r="AG8" i="2"/>
  <c r="AE7" i="2"/>
  <c r="AE8" i="2"/>
  <c r="AE9" i="2"/>
  <c r="AE10" i="2"/>
  <c r="AE11" i="2"/>
  <c r="AE6" i="2"/>
  <c r="AD7" i="2"/>
  <c r="AH7" i="2"/>
  <c r="AD8" i="2"/>
  <c r="AD9" i="2"/>
  <c r="AD10" i="2"/>
  <c r="AD11" i="2"/>
  <c r="AD6" i="2"/>
  <c r="AD5" i="2"/>
  <c r="AC5" i="2"/>
  <c r="AC6" i="2"/>
  <c r="AC7" i="2"/>
  <c r="AC8" i="2"/>
  <c r="AC9" i="2"/>
  <c r="AC10" i="2"/>
  <c r="AC11" i="2"/>
  <c r="AC4" i="2"/>
  <c r="AB4" i="2"/>
  <c r="AB5" i="2"/>
  <c r="AB6" i="2"/>
  <c r="AB7" i="2"/>
  <c r="AB8" i="2"/>
  <c r="AB9" i="2"/>
  <c r="AB10" i="2"/>
  <c r="AB11" i="2"/>
  <c r="AB3" i="2"/>
  <c r="Y3" i="2"/>
  <c r="Z3" i="2"/>
  <c r="Y4" i="2"/>
  <c r="Z4" i="2"/>
  <c r="Y5" i="2"/>
  <c r="Z5" i="2"/>
  <c r="Y6" i="2"/>
  <c r="Z6" i="2"/>
  <c r="Y7" i="2"/>
  <c r="Z7" i="2"/>
  <c r="Y8" i="2"/>
  <c r="Z8" i="2"/>
  <c r="Y9" i="2"/>
  <c r="Z9" i="2"/>
  <c r="Y10" i="2"/>
  <c r="Z10" i="2"/>
  <c r="Y11" i="2"/>
  <c r="Z11" i="2"/>
  <c r="Y12" i="2"/>
  <c r="Z12" i="2"/>
  <c r="Y13" i="2"/>
  <c r="Z13" i="2"/>
  <c r="Y14" i="2"/>
  <c r="Z14" i="2"/>
  <c r="Y15" i="2"/>
  <c r="Z15" i="2"/>
  <c r="Y16" i="2"/>
  <c r="Z16" i="2"/>
  <c r="Y17" i="2"/>
  <c r="Z17" i="2"/>
  <c r="Y18" i="2"/>
  <c r="Z18" i="2"/>
  <c r="Y19" i="2"/>
  <c r="Z19" i="2"/>
  <c r="Y20" i="2"/>
  <c r="Z20" i="2"/>
  <c r="Y21" i="2"/>
  <c r="Z21" i="2"/>
  <c r="Y22" i="2"/>
  <c r="Z22" i="2"/>
  <c r="Y23" i="2"/>
  <c r="Z23" i="2"/>
  <c r="Y24" i="2"/>
  <c r="Z24" i="2"/>
  <c r="Y25" i="2"/>
  <c r="Z25" i="2"/>
  <c r="Y26" i="2"/>
  <c r="Z26" i="2"/>
  <c r="Y27" i="2"/>
  <c r="Z27" i="2"/>
  <c r="Y28" i="2"/>
  <c r="Z28" i="2"/>
  <c r="Y29" i="2"/>
  <c r="Z29" i="2"/>
  <c r="Y30" i="2"/>
  <c r="Z30" i="2"/>
  <c r="Y31" i="2"/>
  <c r="Z31" i="2"/>
  <c r="Y32" i="2"/>
  <c r="Z32" i="2"/>
  <c r="Y33" i="2"/>
  <c r="Z33" i="2"/>
  <c r="Y34" i="2"/>
  <c r="Z34" i="2"/>
  <c r="Y35" i="2"/>
  <c r="Z35" i="2"/>
  <c r="Y36" i="2"/>
  <c r="Z36" i="2"/>
  <c r="Y37" i="2"/>
  <c r="Z37" i="2"/>
  <c r="Y38" i="2"/>
  <c r="Z38" i="2"/>
  <c r="Y39" i="2"/>
  <c r="Z39" i="2"/>
  <c r="Y40" i="2"/>
  <c r="Z40" i="2"/>
  <c r="Y41" i="2"/>
  <c r="Z41" i="2"/>
  <c r="Z2" i="2"/>
  <c r="Y2" i="2"/>
  <c r="AA15" i="14" l="1"/>
  <c r="AB15" i="14"/>
  <c r="AC15" i="14"/>
  <c r="AD15" i="14"/>
  <c r="G15" i="5" s="1"/>
  <c r="AE15" i="14"/>
  <c r="AF15" i="14"/>
  <c r="AG15" i="14"/>
  <c r="AH15" i="14"/>
  <c r="AI15" i="14"/>
  <c r="AJ15" i="14"/>
  <c r="AK15" i="14"/>
  <c r="AL15" i="14"/>
  <c r="AM15" i="14"/>
  <c r="AN15" i="14"/>
  <c r="AO15" i="14"/>
  <c r="AP15" i="14"/>
  <c r="AQ15" i="14"/>
  <c r="AR15" i="14"/>
  <c r="AS15" i="14"/>
  <c r="AT15" i="14"/>
  <c r="AA16" i="14"/>
  <c r="AB16" i="14"/>
  <c r="AC16" i="14"/>
  <c r="AD16" i="14"/>
  <c r="G16" i="5" s="1"/>
  <c r="AE16" i="14"/>
  <c r="AF16" i="14"/>
  <c r="AG16" i="14"/>
  <c r="AH16" i="14"/>
  <c r="AI16" i="14"/>
  <c r="AJ16" i="14"/>
  <c r="AK16" i="14"/>
  <c r="AL16" i="14"/>
  <c r="AM16" i="14"/>
  <c r="AN16" i="14"/>
  <c r="AO16" i="14"/>
  <c r="AP16" i="14"/>
  <c r="AQ16" i="14"/>
  <c r="AR16" i="14"/>
  <c r="AS16" i="14"/>
  <c r="AT16" i="14"/>
  <c r="AA17" i="14"/>
  <c r="AB17" i="14"/>
  <c r="AC17" i="14"/>
  <c r="AD17" i="14"/>
  <c r="G17" i="5" s="1"/>
  <c r="AE17" i="14"/>
  <c r="AF17" i="14"/>
  <c r="AG17" i="14"/>
  <c r="AH17" i="14"/>
  <c r="AI17" i="14"/>
  <c r="AJ17" i="14"/>
  <c r="AK17" i="14"/>
  <c r="AL17" i="14"/>
  <c r="O17" i="5" s="1"/>
  <c r="AM17" i="14"/>
  <c r="AN17" i="14"/>
  <c r="AO17" i="14"/>
  <c r="AP17" i="14"/>
  <c r="AQ17" i="14"/>
  <c r="AR17" i="14"/>
  <c r="AS17" i="14"/>
  <c r="AT17" i="14"/>
  <c r="AA18" i="14"/>
  <c r="AB18" i="14"/>
  <c r="AC18" i="14"/>
  <c r="AD18" i="14"/>
  <c r="G18" i="5" s="1"/>
  <c r="AE18" i="14"/>
  <c r="AF18" i="14"/>
  <c r="AG18" i="14"/>
  <c r="AH18" i="14"/>
  <c r="AI18" i="14"/>
  <c r="AJ18" i="14"/>
  <c r="AK18" i="14"/>
  <c r="AL18" i="14"/>
  <c r="O18" i="5" s="1"/>
  <c r="AM18" i="14"/>
  <c r="AN18" i="14"/>
  <c r="AO18" i="14"/>
  <c r="AP18" i="14"/>
  <c r="AQ18" i="14"/>
  <c r="AR18" i="14"/>
  <c r="AS18" i="14"/>
  <c r="AT18" i="14"/>
  <c r="AA19" i="14"/>
  <c r="AB19" i="14"/>
  <c r="AC19" i="14"/>
  <c r="AD19" i="14"/>
  <c r="AE19" i="14"/>
  <c r="AF19" i="14"/>
  <c r="AG19" i="14"/>
  <c r="AH19" i="14"/>
  <c r="AI19" i="14"/>
  <c r="AJ19" i="14"/>
  <c r="AK19" i="14"/>
  <c r="AL19" i="14"/>
  <c r="AM19" i="14"/>
  <c r="AN19" i="14"/>
  <c r="AO19" i="14"/>
  <c r="AP19" i="14"/>
  <c r="AQ19" i="14"/>
  <c r="AR19" i="14"/>
  <c r="AS19" i="14"/>
  <c r="AT19" i="14"/>
  <c r="AA20" i="14"/>
  <c r="AB20" i="14"/>
  <c r="AC20" i="14"/>
  <c r="AD20" i="14"/>
  <c r="AE20" i="14"/>
  <c r="AF20" i="14"/>
  <c r="AG20" i="14"/>
  <c r="AH20" i="14"/>
  <c r="AI20" i="14"/>
  <c r="AJ20" i="14"/>
  <c r="AK20" i="14"/>
  <c r="AL20" i="14"/>
  <c r="AM20" i="14"/>
  <c r="AN20" i="14"/>
  <c r="AO20" i="14"/>
  <c r="AP20" i="14"/>
  <c r="AQ20" i="14"/>
  <c r="AR20" i="14"/>
  <c r="AS20" i="14"/>
  <c r="AT20" i="14"/>
  <c r="AA21" i="14"/>
  <c r="AB21" i="14"/>
  <c r="AC21" i="14"/>
  <c r="AD21" i="14"/>
  <c r="AE21" i="14"/>
  <c r="AF21" i="14"/>
  <c r="AG21" i="14"/>
  <c r="AH21" i="14"/>
  <c r="AI21" i="14"/>
  <c r="AJ21" i="14"/>
  <c r="AK21" i="14"/>
  <c r="AL21" i="14"/>
  <c r="AM21" i="14"/>
  <c r="AN21" i="14"/>
  <c r="AO21" i="14"/>
  <c r="AP21" i="14"/>
  <c r="AQ21" i="14"/>
  <c r="AR21" i="14"/>
  <c r="AS21" i="14"/>
  <c r="AT21" i="14"/>
  <c r="AA22" i="14"/>
  <c r="AB22" i="14"/>
  <c r="AC22" i="14"/>
  <c r="AD22" i="14"/>
  <c r="AE22" i="14"/>
  <c r="AF22" i="14"/>
  <c r="AG22" i="14"/>
  <c r="AH22" i="14"/>
  <c r="AI22" i="14"/>
  <c r="AJ22" i="14"/>
  <c r="AK22" i="14"/>
  <c r="AL22" i="14"/>
  <c r="AM22" i="14"/>
  <c r="AN22" i="14"/>
  <c r="AO22" i="14"/>
  <c r="AP22" i="14"/>
  <c r="AQ22" i="14"/>
  <c r="AR22" i="14"/>
  <c r="AS22" i="14"/>
  <c r="AT22" i="14"/>
  <c r="AA23" i="14"/>
  <c r="AB23" i="14"/>
  <c r="AC23" i="14"/>
  <c r="AD23" i="14"/>
  <c r="AE23" i="14"/>
  <c r="AF23" i="14"/>
  <c r="AG23" i="14"/>
  <c r="AH23" i="14"/>
  <c r="AI23" i="14"/>
  <c r="AJ23" i="14"/>
  <c r="AK23" i="14"/>
  <c r="AL23" i="14"/>
  <c r="AM23" i="14"/>
  <c r="AN23" i="14"/>
  <c r="AO23" i="14"/>
  <c r="AP23" i="14"/>
  <c r="AQ23" i="14"/>
  <c r="AR23" i="14"/>
  <c r="AS23" i="14"/>
  <c r="AT23" i="14"/>
  <c r="AA24" i="14"/>
  <c r="AB24" i="14"/>
  <c r="AC24" i="14"/>
  <c r="AD24" i="14"/>
  <c r="G24" i="5" s="1"/>
  <c r="AE24" i="14"/>
  <c r="AF24" i="14"/>
  <c r="AG24" i="14"/>
  <c r="AH24" i="14"/>
  <c r="AI24" i="14"/>
  <c r="AJ24" i="14"/>
  <c r="AK24" i="14"/>
  <c r="AL24" i="14"/>
  <c r="O24" i="5" s="1"/>
  <c r="AM24" i="14"/>
  <c r="AN24" i="14"/>
  <c r="AO24" i="14"/>
  <c r="AP24" i="14"/>
  <c r="AQ24" i="14"/>
  <c r="AR24" i="14"/>
  <c r="AS24" i="14"/>
  <c r="AT24" i="14"/>
  <c r="AA25" i="14"/>
  <c r="AB25" i="14"/>
  <c r="AC25" i="14"/>
  <c r="AD25" i="14"/>
  <c r="G25" i="5" s="1"/>
  <c r="AE25" i="14"/>
  <c r="AF25" i="14"/>
  <c r="AG25" i="14"/>
  <c r="AH25" i="14"/>
  <c r="AI25" i="14"/>
  <c r="AJ25" i="14"/>
  <c r="AK25" i="14"/>
  <c r="AL25" i="14"/>
  <c r="AM25" i="14"/>
  <c r="AN25" i="14"/>
  <c r="AO25" i="14"/>
  <c r="AP25" i="14"/>
  <c r="AQ25" i="14"/>
  <c r="AR25" i="14"/>
  <c r="AS25" i="14"/>
  <c r="AT25" i="14"/>
  <c r="AA26" i="14"/>
  <c r="AB26" i="14"/>
  <c r="AC26" i="14"/>
  <c r="AD26" i="14"/>
  <c r="G26" i="5" s="1"/>
  <c r="AE26" i="14"/>
  <c r="AF26" i="14"/>
  <c r="AG26" i="14"/>
  <c r="AH26" i="14"/>
  <c r="AI26" i="14"/>
  <c r="AJ26" i="14"/>
  <c r="AK26" i="14"/>
  <c r="AL26" i="14"/>
  <c r="O26" i="5" s="1"/>
  <c r="AM26" i="14"/>
  <c r="AN26" i="14"/>
  <c r="AO26" i="14"/>
  <c r="AP26" i="14"/>
  <c r="AQ26" i="14"/>
  <c r="AR26" i="14"/>
  <c r="AS26" i="14"/>
  <c r="AT26" i="14"/>
  <c r="AA27" i="14"/>
  <c r="AB27" i="14"/>
  <c r="AC27" i="14"/>
  <c r="AD27" i="14"/>
  <c r="G27" i="5" s="1"/>
  <c r="AE27" i="14"/>
  <c r="AF27" i="14"/>
  <c r="AG27" i="14"/>
  <c r="AH27" i="14"/>
  <c r="AI27" i="14"/>
  <c r="AJ27" i="14"/>
  <c r="AK27" i="14"/>
  <c r="AL27" i="14"/>
  <c r="AM27" i="14"/>
  <c r="AN27" i="14"/>
  <c r="AO27" i="14"/>
  <c r="AP27" i="14"/>
  <c r="AQ27" i="14"/>
  <c r="AR27" i="14"/>
  <c r="AS27" i="14"/>
  <c r="AT27" i="14"/>
  <c r="AA28" i="14"/>
  <c r="AB28" i="14"/>
  <c r="AC28" i="14"/>
  <c r="AD28" i="14"/>
  <c r="G28" i="5" s="1"/>
  <c r="AE28" i="14"/>
  <c r="AF28" i="14"/>
  <c r="AG28" i="14"/>
  <c r="AH28" i="14"/>
  <c r="AI28" i="14"/>
  <c r="AJ28" i="14"/>
  <c r="AK28" i="14"/>
  <c r="AL28" i="14"/>
  <c r="O28" i="5" s="1"/>
  <c r="AM28" i="14"/>
  <c r="AN28" i="14"/>
  <c r="AO28" i="14"/>
  <c r="AP28" i="14"/>
  <c r="AQ28" i="14"/>
  <c r="AR28" i="14"/>
  <c r="AS28" i="14"/>
  <c r="AT28" i="14"/>
  <c r="AA29" i="14"/>
  <c r="AB29" i="14"/>
  <c r="AC29" i="14"/>
  <c r="AD29" i="14"/>
  <c r="AE29" i="14"/>
  <c r="AF29" i="14"/>
  <c r="AG29" i="14"/>
  <c r="AH29" i="14"/>
  <c r="AI29" i="14"/>
  <c r="AJ29" i="14"/>
  <c r="AK29" i="14"/>
  <c r="AL29" i="14"/>
  <c r="AM29" i="14"/>
  <c r="AN29" i="14"/>
  <c r="AO29" i="14"/>
  <c r="AP29" i="14"/>
  <c r="AQ29" i="14"/>
  <c r="AR29" i="14"/>
  <c r="AS29" i="14"/>
  <c r="AT29" i="14"/>
  <c r="AA30" i="14"/>
  <c r="AB30" i="14"/>
  <c r="AC30" i="14"/>
  <c r="AD30" i="14"/>
  <c r="AE30" i="14"/>
  <c r="AF30" i="14"/>
  <c r="AG30" i="14"/>
  <c r="AH30" i="14"/>
  <c r="AI30" i="14"/>
  <c r="AJ30" i="14"/>
  <c r="AK30" i="14"/>
  <c r="AL30" i="14"/>
  <c r="AM30" i="14"/>
  <c r="AN30" i="14"/>
  <c r="AO30" i="14"/>
  <c r="AP30" i="14"/>
  <c r="AQ30" i="14"/>
  <c r="AR30" i="14"/>
  <c r="AS30" i="14"/>
  <c r="AT30" i="14"/>
  <c r="AA31" i="14"/>
  <c r="AB31" i="14"/>
  <c r="AC31" i="14"/>
  <c r="AD31" i="14"/>
  <c r="AE31" i="14"/>
  <c r="AF31" i="14"/>
  <c r="AG31" i="14"/>
  <c r="AH31" i="14"/>
  <c r="AI31" i="14"/>
  <c r="AJ31" i="14"/>
  <c r="AK31" i="14"/>
  <c r="AL31" i="14"/>
  <c r="AM31" i="14"/>
  <c r="AN31" i="14"/>
  <c r="AO31" i="14"/>
  <c r="AP31" i="14"/>
  <c r="AQ31" i="14"/>
  <c r="AR31" i="14"/>
  <c r="AS31" i="14"/>
  <c r="AT31" i="14"/>
  <c r="AA32" i="14"/>
  <c r="AB32" i="14"/>
  <c r="AC32" i="14"/>
  <c r="AD32" i="14"/>
  <c r="AE32" i="14"/>
  <c r="AF32" i="14"/>
  <c r="AG32" i="14"/>
  <c r="AH32" i="14"/>
  <c r="AI32" i="14"/>
  <c r="AJ32" i="14"/>
  <c r="AK32" i="14"/>
  <c r="AL32" i="14"/>
  <c r="AM32" i="14"/>
  <c r="AN32" i="14"/>
  <c r="AO32" i="14"/>
  <c r="AP32" i="14"/>
  <c r="AQ32" i="14"/>
  <c r="AR32" i="14"/>
  <c r="AS32" i="14"/>
  <c r="AT32" i="14"/>
  <c r="AA33" i="14"/>
  <c r="AB33" i="14"/>
  <c r="AC33" i="14"/>
  <c r="AD33" i="14"/>
  <c r="AE33" i="14"/>
  <c r="AF33" i="14"/>
  <c r="AG33" i="14"/>
  <c r="AH33" i="14"/>
  <c r="AI33" i="14"/>
  <c r="AJ33" i="14"/>
  <c r="AK33" i="14"/>
  <c r="AL33" i="14"/>
  <c r="AM33" i="14"/>
  <c r="AN33" i="14"/>
  <c r="AO33" i="14"/>
  <c r="AP33" i="14"/>
  <c r="AQ33" i="14"/>
  <c r="AR33" i="14"/>
  <c r="AS33" i="14"/>
  <c r="AT33" i="14"/>
  <c r="F15" i="5"/>
  <c r="N15" i="5"/>
  <c r="O15" i="5"/>
  <c r="F17" i="5"/>
  <c r="N17" i="5"/>
  <c r="AK14" i="14"/>
  <c r="AL14" i="14"/>
  <c r="AM14" i="14"/>
  <c r="AN14" i="14"/>
  <c r="Q14" i="5" s="1"/>
  <c r="AO14" i="14"/>
  <c r="AP14" i="14"/>
  <c r="AQ14" i="14"/>
  <c r="AR14" i="14"/>
  <c r="AS14" i="14"/>
  <c r="AT14" i="14"/>
  <c r="AB14" i="14"/>
  <c r="AC14" i="14"/>
  <c r="AD14" i="14"/>
  <c r="AE14" i="14"/>
  <c r="AF14" i="14"/>
  <c r="AG14" i="14"/>
  <c r="AH14" i="14"/>
  <c r="AI14" i="14"/>
  <c r="AJ14" i="14"/>
  <c r="AA14" i="14"/>
  <c r="P15" i="5"/>
  <c r="Q15" i="5"/>
  <c r="R15" i="5"/>
  <c r="S15" i="5"/>
  <c r="T15" i="5"/>
  <c r="U15" i="5"/>
  <c r="V15" i="5"/>
  <c r="W15" i="5"/>
  <c r="N16" i="5"/>
  <c r="O16" i="5"/>
  <c r="P16" i="5"/>
  <c r="Q16" i="5"/>
  <c r="R16" i="5"/>
  <c r="S16" i="5"/>
  <c r="T16" i="5"/>
  <c r="U16" i="5"/>
  <c r="V16" i="5"/>
  <c r="W16" i="5"/>
  <c r="P17" i="5"/>
  <c r="Q17" i="5"/>
  <c r="R17" i="5"/>
  <c r="S17" i="5"/>
  <c r="T17" i="5"/>
  <c r="U17" i="5"/>
  <c r="V17" i="5"/>
  <c r="W17" i="5"/>
  <c r="N18" i="5"/>
  <c r="P18" i="5"/>
  <c r="Q18" i="5"/>
  <c r="R18" i="5"/>
  <c r="S18" i="5"/>
  <c r="T18" i="5"/>
  <c r="U18" i="5"/>
  <c r="V18" i="5"/>
  <c r="W18" i="5"/>
  <c r="N19" i="5"/>
  <c r="O19" i="5"/>
  <c r="P19" i="5"/>
  <c r="Q19" i="5"/>
  <c r="R19" i="5"/>
  <c r="S19" i="5"/>
  <c r="T19" i="5"/>
  <c r="U19" i="5"/>
  <c r="V19" i="5"/>
  <c r="W19" i="5"/>
  <c r="N20" i="5"/>
  <c r="O20" i="5"/>
  <c r="P20" i="5"/>
  <c r="Q20" i="5"/>
  <c r="R20" i="5"/>
  <c r="S20" i="5"/>
  <c r="T20" i="5"/>
  <c r="U20" i="5"/>
  <c r="V20" i="5"/>
  <c r="W20" i="5"/>
  <c r="N21" i="5"/>
  <c r="O21" i="5"/>
  <c r="P21" i="5"/>
  <c r="Q21" i="5"/>
  <c r="R21" i="5"/>
  <c r="S21" i="5"/>
  <c r="T21" i="5"/>
  <c r="U21" i="5"/>
  <c r="V21" i="5"/>
  <c r="W21" i="5"/>
  <c r="N22" i="5"/>
  <c r="O22" i="5"/>
  <c r="P22" i="5"/>
  <c r="Q22" i="5"/>
  <c r="R22" i="5"/>
  <c r="S22" i="5"/>
  <c r="T22" i="5"/>
  <c r="U22" i="5"/>
  <c r="V22" i="5"/>
  <c r="W22" i="5"/>
  <c r="N23" i="5"/>
  <c r="O23" i="5"/>
  <c r="P23" i="5"/>
  <c r="Q23" i="5"/>
  <c r="R23" i="5"/>
  <c r="S23" i="5"/>
  <c r="T23" i="5"/>
  <c r="U23" i="5"/>
  <c r="V23" i="5"/>
  <c r="W23" i="5"/>
  <c r="N24" i="5"/>
  <c r="P24" i="5"/>
  <c r="Q24" i="5"/>
  <c r="R24" i="5"/>
  <c r="S24" i="5"/>
  <c r="T24" i="5"/>
  <c r="U24" i="5"/>
  <c r="V24" i="5"/>
  <c r="W24" i="5"/>
  <c r="N25" i="5"/>
  <c r="O25" i="5"/>
  <c r="P25" i="5"/>
  <c r="Q25" i="5"/>
  <c r="R25" i="5"/>
  <c r="S25" i="5"/>
  <c r="T25" i="5"/>
  <c r="U25" i="5"/>
  <c r="V25" i="5"/>
  <c r="W25" i="5"/>
  <c r="N26" i="5"/>
  <c r="P26" i="5"/>
  <c r="Q26" i="5"/>
  <c r="R26" i="5"/>
  <c r="S26" i="5"/>
  <c r="T26" i="5"/>
  <c r="U26" i="5"/>
  <c r="V26" i="5"/>
  <c r="W26" i="5"/>
  <c r="N27" i="5"/>
  <c r="O27" i="5"/>
  <c r="P27" i="5"/>
  <c r="Q27" i="5"/>
  <c r="R27" i="5"/>
  <c r="S27" i="5"/>
  <c r="T27" i="5"/>
  <c r="U27" i="5"/>
  <c r="V27" i="5"/>
  <c r="W27" i="5"/>
  <c r="N28" i="5"/>
  <c r="P28" i="5"/>
  <c r="Q28" i="5"/>
  <c r="R28" i="5"/>
  <c r="S28" i="5"/>
  <c r="T28" i="5"/>
  <c r="U28" i="5"/>
  <c r="V28" i="5"/>
  <c r="W28" i="5"/>
  <c r="N29" i="5"/>
  <c r="O29" i="5"/>
  <c r="P29" i="5"/>
  <c r="Q29" i="5"/>
  <c r="R29" i="5"/>
  <c r="S29" i="5"/>
  <c r="T29" i="5"/>
  <c r="U29" i="5"/>
  <c r="V29" i="5"/>
  <c r="W29" i="5"/>
  <c r="N30" i="5"/>
  <c r="O30" i="5"/>
  <c r="P30" i="5"/>
  <c r="Q30" i="5"/>
  <c r="R30" i="5"/>
  <c r="S30" i="5"/>
  <c r="T30" i="5"/>
  <c r="U30" i="5"/>
  <c r="V30" i="5"/>
  <c r="W30" i="5"/>
  <c r="N31" i="5"/>
  <c r="O31" i="5"/>
  <c r="P31" i="5"/>
  <c r="Q31" i="5"/>
  <c r="R31" i="5"/>
  <c r="S31" i="5"/>
  <c r="T31" i="5"/>
  <c r="U31" i="5"/>
  <c r="V31" i="5"/>
  <c r="W31" i="5"/>
  <c r="N32" i="5"/>
  <c r="O32" i="5"/>
  <c r="P32" i="5"/>
  <c r="Q32" i="5"/>
  <c r="R32" i="5"/>
  <c r="S32" i="5"/>
  <c r="T32" i="5"/>
  <c r="U32" i="5"/>
  <c r="V32" i="5"/>
  <c r="W32" i="5"/>
  <c r="N33" i="5"/>
  <c r="O33" i="5"/>
  <c r="P33" i="5"/>
  <c r="Q33" i="5"/>
  <c r="R33" i="5"/>
  <c r="S33" i="5"/>
  <c r="T33" i="5"/>
  <c r="U33" i="5"/>
  <c r="V33" i="5"/>
  <c r="W33" i="5"/>
  <c r="O14" i="5"/>
  <c r="P14" i="5"/>
  <c r="R14" i="5"/>
  <c r="S14" i="5"/>
  <c r="T14" i="5"/>
  <c r="U14" i="5"/>
  <c r="V14" i="5"/>
  <c r="W14" i="5"/>
  <c r="N14" i="5"/>
  <c r="D15" i="5"/>
  <c r="E15" i="5"/>
  <c r="H15" i="5"/>
  <c r="I15" i="5"/>
  <c r="J15" i="5"/>
  <c r="K15" i="5"/>
  <c r="L15" i="5"/>
  <c r="M15" i="5"/>
  <c r="D16" i="5"/>
  <c r="E16" i="5"/>
  <c r="F16" i="5"/>
  <c r="H16" i="5"/>
  <c r="I16" i="5"/>
  <c r="J16" i="5"/>
  <c r="K16" i="5"/>
  <c r="L16" i="5"/>
  <c r="M16" i="5"/>
  <c r="D17" i="5"/>
  <c r="E17" i="5"/>
  <c r="H17" i="5"/>
  <c r="I17" i="5"/>
  <c r="J17" i="5"/>
  <c r="K17" i="5"/>
  <c r="L17" i="5"/>
  <c r="M17" i="5"/>
  <c r="D18" i="5"/>
  <c r="E18" i="5"/>
  <c r="F18" i="5"/>
  <c r="H18" i="5"/>
  <c r="I18" i="5"/>
  <c r="J18" i="5"/>
  <c r="K18" i="5"/>
  <c r="L18" i="5"/>
  <c r="M18" i="5"/>
  <c r="D19" i="5"/>
  <c r="E19" i="5"/>
  <c r="F19" i="5"/>
  <c r="G19" i="5"/>
  <c r="H19" i="5"/>
  <c r="I19" i="5"/>
  <c r="J19" i="5"/>
  <c r="K19" i="5"/>
  <c r="L19" i="5"/>
  <c r="M19" i="5"/>
  <c r="D20" i="5"/>
  <c r="E20" i="5"/>
  <c r="F20" i="5"/>
  <c r="G20" i="5"/>
  <c r="H20" i="5"/>
  <c r="I20" i="5"/>
  <c r="J20" i="5"/>
  <c r="K20" i="5"/>
  <c r="L20" i="5"/>
  <c r="M20" i="5"/>
  <c r="D21" i="5"/>
  <c r="E21" i="5"/>
  <c r="F21" i="5"/>
  <c r="G21" i="5"/>
  <c r="H21" i="5"/>
  <c r="I21" i="5"/>
  <c r="J21" i="5"/>
  <c r="K21" i="5"/>
  <c r="L21" i="5"/>
  <c r="M21" i="5"/>
  <c r="D22" i="5"/>
  <c r="E22" i="5"/>
  <c r="F22" i="5"/>
  <c r="G22" i="5"/>
  <c r="H22" i="5"/>
  <c r="I22" i="5"/>
  <c r="J22" i="5"/>
  <c r="K22" i="5"/>
  <c r="L22" i="5"/>
  <c r="M22" i="5"/>
  <c r="D23" i="5"/>
  <c r="E23" i="5"/>
  <c r="F23" i="5"/>
  <c r="G23" i="5"/>
  <c r="H23" i="5"/>
  <c r="I23" i="5"/>
  <c r="J23" i="5"/>
  <c r="K23" i="5"/>
  <c r="L23" i="5"/>
  <c r="M23" i="5"/>
  <c r="D24" i="5"/>
  <c r="E24" i="5"/>
  <c r="F24" i="5"/>
  <c r="H24" i="5"/>
  <c r="I24" i="5"/>
  <c r="J24" i="5"/>
  <c r="K24" i="5"/>
  <c r="L24" i="5"/>
  <c r="M24" i="5"/>
  <c r="D25" i="5"/>
  <c r="E25" i="5"/>
  <c r="F25" i="5"/>
  <c r="H25" i="5"/>
  <c r="I25" i="5"/>
  <c r="J25" i="5"/>
  <c r="K25" i="5"/>
  <c r="L25" i="5"/>
  <c r="M25" i="5"/>
  <c r="D26" i="5"/>
  <c r="E26" i="5"/>
  <c r="F26" i="5"/>
  <c r="H26" i="5"/>
  <c r="I26" i="5"/>
  <c r="J26" i="5"/>
  <c r="K26" i="5"/>
  <c r="L26" i="5"/>
  <c r="M26" i="5"/>
  <c r="D27" i="5"/>
  <c r="E27" i="5"/>
  <c r="F27" i="5"/>
  <c r="H27" i="5"/>
  <c r="I27" i="5"/>
  <c r="J27" i="5"/>
  <c r="K27" i="5"/>
  <c r="L27" i="5"/>
  <c r="M27" i="5"/>
  <c r="D28" i="5"/>
  <c r="E28" i="5"/>
  <c r="F28" i="5"/>
  <c r="H28" i="5"/>
  <c r="I28" i="5"/>
  <c r="J28" i="5"/>
  <c r="K28" i="5"/>
  <c r="L28" i="5"/>
  <c r="M28" i="5"/>
  <c r="D29" i="5"/>
  <c r="E29" i="5"/>
  <c r="F29" i="5"/>
  <c r="G29" i="5"/>
  <c r="H29" i="5"/>
  <c r="I29" i="5"/>
  <c r="J29" i="5"/>
  <c r="K29" i="5"/>
  <c r="L29" i="5"/>
  <c r="M29" i="5"/>
  <c r="D30" i="5"/>
  <c r="E30" i="5"/>
  <c r="F30" i="5"/>
  <c r="G30" i="5"/>
  <c r="H30" i="5"/>
  <c r="I30" i="5"/>
  <c r="J30" i="5"/>
  <c r="K30" i="5"/>
  <c r="L30" i="5"/>
  <c r="M30" i="5"/>
  <c r="D31" i="5"/>
  <c r="E31" i="5"/>
  <c r="F31" i="5"/>
  <c r="G31" i="5"/>
  <c r="H31" i="5"/>
  <c r="I31" i="5"/>
  <c r="J31" i="5"/>
  <c r="K31" i="5"/>
  <c r="L31" i="5"/>
  <c r="M31" i="5"/>
  <c r="D32" i="5"/>
  <c r="E32" i="5"/>
  <c r="F32" i="5"/>
  <c r="G32" i="5"/>
  <c r="H32" i="5"/>
  <c r="I32" i="5"/>
  <c r="J32" i="5"/>
  <c r="K32" i="5"/>
  <c r="L32" i="5"/>
  <c r="M32" i="5"/>
  <c r="D33" i="5"/>
  <c r="E33" i="5"/>
  <c r="F33" i="5"/>
  <c r="G33" i="5"/>
  <c r="H33" i="5"/>
  <c r="I33" i="5"/>
  <c r="J33" i="5"/>
  <c r="K33" i="5"/>
  <c r="L33" i="5"/>
  <c r="M33" i="5"/>
  <c r="E14" i="5"/>
  <c r="F14" i="5"/>
  <c r="G14" i="5"/>
  <c r="H14" i="5"/>
  <c r="I14" i="5"/>
  <c r="J14" i="5"/>
  <c r="K14" i="5"/>
  <c r="L14" i="5"/>
  <c r="M14" i="5"/>
  <c r="D14" i="5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28" i="14"/>
  <c r="Z29" i="14"/>
  <c r="Z30" i="14"/>
  <c r="Z31" i="14"/>
  <c r="Z32" i="14"/>
  <c r="Z33" i="14"/>
  <c r="Z14" i="14"/>
  <c r="AB13" i="14"/>
  <c r="AC13" i="14"/>
  <c r="AD13" i="14"/>
  <c r="AE13" i="14"/>
  <c r="AF13" i="14"/>
  <c r="AG13" i="14"/>
  <c r="AH13" i="14"/>
  <c r="AI13" i="14"/>
  <c r="AJ13" i="14"/>
  <c r="AK13" i="14"/>
  <c r="AL13" i="14"/>
  <c r="AM13" i="14"/>
  <c r="AN13" i="14"/>
  <c r="AO13" i="14"/>
  <c r="AP13" i="14"/>
  <c r="AQ13" i="14"/>
  <c r="AR13" i="14"/>
  <c r="AS13" i="14"/>
  <c r="AT13" i="14"/>
  <c r="AA13" i="14"/>
  <c r="AL12" i="14"/>
  <c r="Y15" i="14"/>
  <c r="Y17" i="14"/>
  <c r="Y19" i="14"/>
  <c r="Y21" i="14"/>
  <c r="Y23" i="14"/>
  <c r="Y25" i="14"/>
  <c r="Y27" i="14"/>
  <c r="Y29" i="14"/>
  <c r="Y31" i="14"/>
  <c r="Y33" i="14"/>
  <c r="B33" i="14"/>
  <c r="A33" i="14"/>
  <c r="B32" i="14"/>
  <c r="A32" i="14"/>
  <c r="Y32" i="14" s="1"/>
  <c r="B31" i="14"/>
  <c r="A31" i="14"/>
  <c r="B30" i="14"/>
  <c r="A30" i="14"/>
  <c r="Y30" i="14" s="1"/>
  <c r="B29" i="14"/>
  <c r="A29" i="14"/>
  <c r="B28" i="14"/>
  <c r="A28" i="14"/>
  <c r="Y28" i="14" s="1"/>
  <c r="B27" i="14"/>
  <c r="A27" i="14"/>
  <c r="B26" i="14"/>
  <c r="A26" i="14"/>
  <c r="Y26" i="14" s="1"/>
  <c r="B25" i="14"/>
  <c r="A25" i="14"/>
  <c r="B24" i="14"/>
  <c r="A24" i="14"/>
  <c r="Y24" i="14" s="1"/>
  <c r="B23" i="14"/>
  <c r="A23" i="14"/>
  <c r="B22" i="14"/>
  <c r="A22" i="14"/>
  <c r="Y22" i="14" s="1"/>
  <c r="B21" i="14"/>
  <c r="A21" i="14"/>
  <c r="B20" i="14"/>
  <c r="A20" i="14"/>
  <c r="Y20" i="14" s="1"/>
  <c r="B19" i="14"/>
  <c r="A19" i="14"/>
  <c r="B18" i="14"/>
  <c r="A18" i="14"/>
  <c r="Y18" i="14" s="1"/>
  <c r="B17" i="14"/>
  <c r="A17" i="14"/>
  <c r="B16" i="14"/>
  <c r="A16" i="14"/>
  <c r="Y16" i="14" s="1"/>
  <c r="B15" i="14"/>
  <c r="A15" i="14"/>
  <c r="B14" i="14"/>
  <c r="A14" i="14"/>
  <c r="Y14" i="14" s="1"/>
  <c r="V12" i="14"/>
  <c r="AS12" i="14" s="1"/>
  <c r="N12" i="14"/>
  <c r="AK12" i="14" s="1"/>
  <c r="O11" i="14"/>
  <c r="N11" i="14"/>
  <c r="W12" i="14" s="1"/>
  <c r="AT12" i="14" s="1"/>
  <c r="E11" i="14"/>
  <c r="D11" i="14"/>
  <c r="M12" i="14" s="1"/>
  <c r="AJ12" i="14" s="1"/>
  <c r="O10" i="14"/>
  <c r="N10" i="14"/>
  <c r="E10" i="14"/>
  <c r="D10" i="14"/>
  <c r="L12" i="14" s="1"/>
  <c r="AI12" i="14" s="1"/>
  <c r="O9" i="14"/>
  <c r="N9" i="14"/>
  <c r="U12" i="14" s="1"/>
  <c r="AR12" i="14" s="1"/>
  <c r="E9" i="14"/>
  <c r="D9" i="14"/>
  <c r="K12" i="14" s="1"/>
  <c r="AH12" i="14" s="1"/>
  <c r="O8" i="14"/>
  <c r="N8" i="14"/>
  <c r="T12" i="14" s="1"/>
  <c r="AQ12" i="14" s="1"/>
  <c r="E8" i="14"/>
  <c r="D8" i="14"/>
  <c r="J12" i="14" s="1"/>
  <c r="AG12" i="14" s="1"/>
  <c r="O7" i="14"/>
  <c r="N7" i="14"/>
  <c r="S12" i="14" s="1"/>
  <c r="AP12" i="14" s="1"/>
  <c r="E7" i="14"/>
  <c r="D7" i="14"/>
  <c r="I12" i="14" s="1"/>
  <c r="AF12" i="14" s="1"/>
  <c r="O6" i="14"/>
  <c r="N6" i="14"/>
  <c r="R12" i="14" s="1"/>
  <c r="AO12" i="14" s="1"/>
  <c r="E6" i="14"/>
  <c r="D6" i="14"/>
  <c r="H12" i="14" s="1"/>
  <c r="AE12" i="14" s="1"/>
  <c r="O5" i="14"/>
  <c r="N5" i="14"/>
  <c r="Q12" i="14" s="1"/>
  <c r="AN12" i="14" s="1"/>
  <c r="E5" i="14"/>
  <c r="D5" i="14"/>
  <c r="G12" i="14" s="1"/>
  <c r="AD12" i="14" s="1"/>
  <c r="O4" i="14"/>
  <c r="N4" i="14"/>
  <c r="P12" i="14" s="1"/>
  <c r="AM12" i="14" s="1"/>
  <c r="E4" i="14"/>
  <c r="D4" i="14"/>
  <c r="F12" i="14" s="1"/>
  <c r="AC12" i="14" s="1"/>
  <c r="O3" i="14"/>
  <c r="N3" i="14"/>
  <c r="O12" i="14" s="1"/>
  <c r="E3" i="14"/>
  <c r="D3" i="14"/>
  <c r="E12" i="14" s="1"/>
  <c r="AB12" i="14" s="1"/>
  <c r="O2" i="14"/>
  <c r="N2" i="14"/>
  <c r="E2" i="14"/>
  <c r="D2" i="14"/>
  <c r="D12" i="14" s="1"/>
  <c r="AA12" i="14" s="1"/>
  <c r="I3" i="12" l="1"/>
  <c r="I4" i="12"/>
  <c r="I5" i="12"/>
  <c r="I2" i="12"/>
  <c r="B3" i="12"/>
  <c r="B4" i="12"/>
  <c r="B5" i="12"/>
  <c r="B2" i="12"/>
  <c r="B33" i="11" l="1"/>
  <c r="A33" i="11"/>
  <c r="B32" i="11"/>
  <c r="A32" i="11"/>
  <c r="B31" i="11"/>
  <c r="A31" i="11"/>
  <c r="B30" i="11"/>
  <c r="A30" i="11"/>
  <c r="B29" i="11"/>
  <c r="A29" i="11"/>
  <c r="B28" i="11"/>
  <c r="A28" i="11"/>
  <c r="B27" i="11"/>
  <c r="A27" i="11"/>
  <c r="B26" i="11"/>
  <c r="A26" i="11"/>
  <c r="B25" i="11"/>
  <c r="A25" i="11"/>
  <c r="B24" i="11"/>
  <c r="A24" i="11"/>
  <c r="B22" i="11"/>
  <c r="A22" i="11"/>
  <c r="B21" i="11"/>
  <c r="A21" i="11"/>
  <c r="B20" i="11"/>
  <c r="A20" i="11"/>
  <c r="B19" i="11"/>
  <c r="A19" i="11"/>
  <c r="B18" i="11"/>
  <c r="A18" i="11"/>
  <c r="B17" i="11"/>
  <c r="A17" i="11"/>
  <c r="B16" i="11"/>
  <c r="A16" i="11"/>
  <c r="B15" i="11"/>
  <c r="A15" i="11"/>
  <c r="B14" i="11"/>
  <c r="A14" i="11"/>
  <c r="B13" i="11"/>
  <c r="A13" i="11"/>
  <c r="N11" i="11"/>
  <c r="M11" i="11"/>
  <c r="D11" i="11"/>
  <c r="C11" i="11"/>
  <c r="N10" i="11"/>
  <c r="M10" i="11"/>
  <c r="D10" i="11"/>
  <c r="C10" i="11"/>
  <c r="N9" i="11"/>
  <c r="M9" i="11"/>
  <c r="D9" i="11"/>
  <c r="C9" i="11"/>
  <c r="N8" i="11"/>
  <c r="M8" i="11"/>
  <c r="D8" i="11"/>
  <c r="C8" i="11"/>
  <c r="N7" i="11"/>
  <c r="M7" i="11"/>
  <c r="D7" i="11"/>
  <c r="C7" i="11"/>
  <c r="N6" i="11"/>
  <c r="M6" i="11"/>
  <c r="D6" i="11"/>
  <c r="C6" i="11"/>
  <c r="N5" i="11"/>
  <c r="M5" i="11"/>
  <c r="D5" i="11"/>
  <c r="C5" i="11"/>
  <c r="N4" i="11"/>
  <c r="M4" i="11"/>
  <c r="D4" i="11"/>
  <c r="C4" i="11"/>
  <c r="N3" i="11"/>
  <c r="M3" i="11"/>
  <c r="D3" i="11"/>
  <c r="C3" i="11"/>
  <c r="N2" i="11"/>
  <c r="M2" i="11"/>
  <c r="D2" i="11"/>
  <c r="C2" i="11"/>
  <c r="O3" i="3"/>
  <c r="O4" i="3"/>
  <c r="O5" i="3"/>
  <c r="O6" i="3"/>
  <c r="O7" i="3"/>
  <c r="O8" i="3"/>
  <c r="O9" i="3"/>
  <c r="O10" i="3"/>
  <c r="O11" i="3"/>
  <c r="O2" i="3"/>
  <c r="E3" i="3"/>
  <c r="E4" i="3"/>
  <c r="E5" i="3"/>
  <c r="E6" i="3"/>
  <c r="E7" i="3"/>
  <c r="E8" i="3"/>
  <c r="E9" i="3"/>
  <c r="E10" i="3"/>
  <c r="E11" i="3"/>
  <c r="E2" i="3"/>
  <c r="B25" i="3"/>
  <c r="B26" i="3"/>
  <c r="B27" i="3"/>
  <c r="B28" i="3"/>
  <c r="B29" i="3"/>
  <c r="B30" i="3"/>
  <c r="B31" i="3"/>
  <c r="B32" i="3"/>
  <c r="B33" i="3"/>
  <c r="B24" i="3"/>
  <c r="R3" i="2" l="1"/>
  <c r="S3" i="2"/>
  <c r="R4" i="2"/>
  <c r="S4" i="2"/>
  <c r="R5" i="2"/>
  <c r="S5" i="2"/>
  <c r="R6" i="2"/>
  <c r="S6" i="2"/>
  <c r="R7" i="2"/>
  <c r="S7" i="2"/>
  <c r="R8" i="2"/>
  <c r="S8" i="2"/>
  <c r="R9" i="2"/>
  <c r="S9" i="2"/>
  <c r="R10" i="2"/>
  <c r="S10" i="2"/>
  <c r="R11" i="2"/>
  <c r="S11" i="2"/>
  <c r="R12" i="2"/>
  <c r="S12" i="2"/>
  <c r="R13" i="2"/>
  <c r="S13" i="2"/>
  <c r="R14" i="2"/>
  <c r="S14" i="2"/>
  <c r="R15" i="2"/>
  <c r="S15" i="2"/>
  <c r="R16" i="2"/>
  <c r="S16" i="2"/>
  <c r="R17" i="2"/>
  <c r="S17" i="2"/>
  <c r="R18" i="2"/>
  <c r="S18" i="2"/>
  <c r="R19" i="2"/>
  <c r="S19" i="2"/>
  <c r="R20" i="2"/>
  <c r="S20" i="2"/>
  <c r="R21" i="2"/>
  <c r="S21" i="2"/>
  <c r="R22" i="2"/>
  <c r="S22" i="2"/>
  <c r="R23" i="2"/>
  <c r="S23" i="2"/>
  <c r="R24" i="2"/>
  <c r="S24" i="2"/>
  <c r="R25" i="2"/>
  <c r="S25" i="2"/>
  <c r="R26" i="2"/>
  <c r="S26" i="2"/>
  <c r="R27" i="2"/>
  <c r="S27" i="2"/>
  <c r="R28" i="2"/>
  <c r="S28" i="2"/>
  <c r="R29" i="2"/>
  <c r="S29" i="2"/>
  <c r="R30" i="2"/>
  <c r="S30" i="2"/>
  <c r="R31" i="2"/>
  <c r="S31" i="2"/>
  <c r="R32" i="2"/>
  <c r="S32" i="2"/>
  <c r="R33" i="2"/>
  <c r="S33" i="2"/>
  <c r="R34" i="2"/>
  <c r="S34" i="2"/>
  <c r="R35" i="2"/>
  <c r="S35" i="2"/>
  <c r="R36" i="2"/>
  <c r="S36" i="2"/>
  <c r="R37" i="2"/>
  <c r="S37" i="2"/>
  <c r="R38" i="2"/>
  <c r="S38" i="2"/>
  <c r="R39" i="2"/>
  <c r="S39" i="2"/>
  <c r="R40" i="2"/>
  <c r="S40" i="2"/>
  <c r="R41" i="2"/>
  <c r="S41" i="2"/>
  <c r="S2" i="2"/>
  <c r="R2" i="2"/>
  <c r="W41" i="2"/>
  <c r="W7" i="2"/>
  <c r="W8" i="2"/>
  <c r="W9" i="2"/>
  <c r="W10" i="2"/>
  <c r="W11" i="2"/>
  <c r="W17" i="2"/>
  <c r="W18" i="2"/>
  <c r="W19" i="2"/>
  <c r="W20" i="2"/>
  <c r="W21" i="2"/>
  <c r="W27" i="2"/>
  <c r="W28" i="2"/>
  <c r="W29" i="2"/>
  <c r="W30" i="2"/>
  <c r="W31" i="2"/>
  <c r="W36" i="2"/>
  <c r="W37" i="2"/>
  <c r="W38" i="2"/>
  <c r="W39" i="2"/>
  <c r="W40" i="2"/>
  <c r="B33" i="2"/>
  <c r="B34" i="2"/>
  <c r="B35" i="2"/>
  <c r="B36" i="2"/>
  <c r="B37" i="2"/>
  <c r="B38" i="2"/>
  <c r="B39" i="2"/>
  <c r="B40" i="2"/>
  <c r="B41" i="2"/>
  <c r="B32" i="2"/>
  <c r="B23" i="2"/>
  <c r="B24" i="2"/>
  <c r="B25" i="2"/>
  <c r="B26" i="2"/>
  <c r="B27" i="2"/>
  <c r="B28" i="2"/>
  <c r="B29" i="2"/>
  <c r="B30" i="2"/>
  <c r="B31" i="2"/>
  <c r="B22" i="2"/>
  <c r="B13" i="2"/>
  <c r="B14" i="2"/>
  <c r="B15" i="2"/>
  <c r="B16" i="2"/>
  <c r="B17" i="2"/>
  <c r="B18" i="2"/>
  <c r="B19" i="2"/>
  <c r="B20" i="2"/>
  <c r="B21" i="2"/>
  <c r="B12" i="2"/>
  <c r="O13" i="1" l="1"/>
  <c r="O14" i="1"/>
  <c r="O15" i="1"/>
  <c r="O16" i="1"/>
  <c r="O17" i="1"/>
  <c r="O18" i="1"/>
  <c r="O19" i="1"/>
  <c r="O20" i="1"/>
  <c r="O21" i="1"/>
  <c r="O12" i="1"/>
  <c r="O3" i="1"/>
  <c r="O4" i="1"/>
  <c r="O5" i="1"/>
  <c r="O6" i="1"/>
  <c r="O7" i="1"/>
  <c r="O8" i="1"/>
  <c r="O9" i="1"/>
  <c r="O10" i="1"/>
  <c r="O11" i="1"/>
  <c r="O2" i="1"/>
  <c r="L13" i="1"/>
  <c r="L14" i="1"/>
  <c r="L15" i="1"/>
  <c r="L16" i="1"/>
  <c r="L17" i="1"/>
  <c r="L18" i="1"/>
  <c r="L19" i="1"/>
  <c r="L20" i="1"/>
  <c r="L21" i="1"/>
  <c r="L12" i="1"/>
  <c r="L3" i="1"/>
  <c r="L4" i="1"/>
  <c r="L5" i="1"/>
  <c r="L6" i="1"/>
  <c r="L7" i="1"/>
  <c r="L8" i="1"/>
  <c r="L9" i="1"/>
  <c r="L10" i="1"/>
  <c r="L11" i="1"/>
  <c r="L2" i="1"/>
  <c r="V17" i="2"/>
  <c r="V18" i="2"/>
  <c r="V19" i="2"/>
  <c r="V20" i="2"/>
  <c r="V21" i="2"/>
  <c r="V27" i="2"/>
  <c r="V28" i="2"/>
  <c r="V29" i="2"/>
  <c r="V30" i="2"/>
  <c r="V31" i="2"/>
  <c r="V36" i="2"/>
  <c r="V37" i="2"/>
  <c r="V38" i="2"/>
  <c r="V39" i="2"/>
  <c r="V40" i="2"/>
  <c r="V41" i="2"/>
  <c r="V7" i="2"/>
  <c r="V8" i="2"/>
  <c r="V9" i="2"/>
  <c r="V10" i="2"/>
  <c r="V11" i="2"/>
  <c r="U3" i="2"/>
  <c r="U4" i="2"/>
  <c r="U7" i="2"/>
  <c r="U8" i="2"/>
  <c r="U9" i="2"/>
  <c r="U10" i="2"/>
  <c r="U11" i="2"/>
  <c r="U17" i="2"/>
  <c r="U18" i="2"/>
  <c r="U19" i="2"/>
  <c r="U20" i="2"/>
  <c r="U21" i="2"/>
  <c r="U25" i="2"/>
  <c r="U27" i="2"/>
  <c r="U28" i="2"/>
  <c r="U29" i="2"/>
  <c r="U30" i="2"/>
  <c r="U31" i="2"/>
  <c r="U33" i="2"/>
  <c r="U34" i="2"/>
  <c r="U36" i="2"/>
  <c r="U37" i="2"/>
  <c r="U38" i="2"/>
  <c r="U39" i="2"/>
  <c r="U40" i="2"/>
  <c r="U41" i="2"/>
  <c r="D36" i="2"/>
  <c r="D37" i="2"/>
  <c r="D38" i="2"/>
  <c r="D39" i="2"/>
  <c r="D40" i="2"/>
  <c r="D41" i="2"/>
  <c r="D27" i="2"/>
  <c r="D28" i="2"/>
  <c r="D29" i="2"/>
  <c r="D30" i="2"/>
  <c r="D31" i="2"/>
  <c r="D17" i="2"/>
  <c r="D18" i="2"/>
  <c r="D19" i="2"/>
  <c r="D20" i="2"/>
  <c r="D21" i="2"/>
  <c r="D7" i="2"/>
  <c r="D8" i="2"/>
  <c r="D9" i="2"/>
  <c r="D10" i="2"/>
  <c r="D11" i="2"/>
  <c r="P3" i="2"/>
  <c r="P4" i="2"/>
  <c r="P5" i="2"/>
  <c r="P6" i="2"/>
  <c r="V6" i="2" s="1"/>
  <c r="P7" i="2"/>
  <c r="P8" i="2"/>
  <c r="C8" i="2" s="1"/>
  <c r="C20" i="3" s="1"/>
  <c r="P9" i="2"/>
  <c r="P10" i="2"/>
  <c r="C10" i="2" s="1"/>
  <c r="C22" i="3" s="1"/>
  <c r="P11" i="2"/>
  <c r="P12" i="2"/>
  <c r="V12" i="2" s="1"/>
  <c r="P13" i="2"/>
  <c r="W13" i="2" s="1"/>
  <c r="P14" i="2"/>
  <c r="P15" i="2"/>
  <c r="V15" i="2" s="1"/>
  <c r="P16" i="2"/>
  <c r="P17" i="2"/>
  <c r="P18" i="2"/>
  <c r="P19" i="2"/>
  <c r="P20" i="2"/>
  <c r="C20" i="2" s="1"/>
  <c r="C32" i="3" s="1"/>
  <c r="P21" i="2"/>
  <c r="P22" i="2"/>
  <c r="P23" i="2"/>
  <c r="P24" i="2"/>
  <c r="P25" i="2"/>
  <c r="W25" i="2" s="1"/>
  <c r="P26" i="2"/>
  <c r="P27" i="2"/>
  <c r="P28" i="2"/>
  <c r="C28" i="2" s="1"/>
  <c r="P29" i="2"/>
  <c r="P30" i="2"/>
  <c r="C30" i="2" s="1"/>
  <c r="L13" i="3" s="1"/>
  <c r="P31" i="2"/>
  <c r="P32" i="2"/>
  <c r="P33" i="2"/>
  <c r="W33" i="2" s="1"/>
  <c r="P34" i="2"/>
  <c r="P35" i="2"/>
  <c r="P36" i="2"/>
  <c r="P37" i="2"/>
  <c r="P38" i="2"/>
  <c r="C38" i="2" s="1"/>
  <c r="P39" i="2"/>
  <c r="P40" i="2"/>
  <c r="P41" i="2"/>
  <c r="P2" i="2"/>
  <c r="W2" i="2" s="1"/>
  <c r="C18" i="2"/>
  <c r="C30" i="3" s="1"/>
  <c r="C22" i="2"/>
  <c r="D13" i="3" s="1"/>
  <c r="C36" i="2"/>
  <c r="R13" i="3" s="1"/>
  <c r="C40" i="2"/>
  <c r="V13" i="3" s="1"/>
  <c r="T3" i="2"/>
  <c r="T4" i="2"/>
  <c r="T5" i="2"/>
  <c r="U5" i="2" s="1"/>
  <c r="T6" i="2"/>
  <c r="U6" i="2" s="1"/>
  <c r="T7" i="2"/>
  <c r="T8" i="2"/>
  <c r="T9" i="2"/>
  <c r="T10" i="2"/>
  <c r="T11" i="2"/>
  <c r="T12" i="2"/>
  <c r="U12" i="2" s="1"/>
  <c r="T13" i="2"/>
  <c r="U13" i="2" s="1"/>
  <c r="T14" i="2"/>
  <c r="U14" i="2" s="1"/>
  <c r="T15" i="2"/>
  <c r="U15" i="2" s="1"/>
  <c r="T16" i="2"/>
  <c r="V16" i="2" s="1"/>
  <c r="T17" i="2"/>
  <c r="T18" i="2"/>
  <c r="T19" i="2"/>
  <c r="T20" i="2"/>
  <c r="T21" i="2"/>
  <c r="T22" i="2"/>
  <c r="U22" i="2" s="1"/>
  <c r="T23" i="2"/>
  <c r="U23" i="2" s="1"/>
  <c r="T24" i="2"/>
  <c r="U24" i="2" s="1"/>
  <c r="T25" i="2"/>
  <c r="T26" i="2"/>
  <c r="U26" i="2" s="1"/>
  <c r="T27" i="2"/>
  <c r="T28" i="2"/>
  <c r="T29" i="2"/>
  <c r="T30" i="2"/>
  <c r="T31" i="2"/>
  <c r="T32" i="2"/>
  <c r="U32" i="2" s="1"/>
  <c r="T33" i="2"/>
  <c r="T34" i="2"/>
  <c r="V34" i="2" s="1"/>
  <c r="T35" i="2"/>
  <c r="U35" i="2" s="1"/>
  <c r="T36" i="2"/>
  <c r="T37" i="2"/>
  <c r="T38" i="2"/>
  <c r="T39" i="2"/>
  <c r="T40" i="2"/>
  <c r="T41" i="2"/>
  <c r="T2" i="2"/>
  <c r="U2" i="2" s="1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2" i="2"/>
  <c r="C15" i="2"/>
  <c r="C27" i="3" s="1"/>
  <c r="C16" i="2"/>
  <c r="C28" i="3" s="1"/>
  <c r="C17" i="2"/>
  <c r="C29" i="3" s="1"/>
  <c r="C19" i="2"/>
  <c r="C31" i="3" s="1"/>
  <c r="C21" i="2"/>
  <c r="C33" i="3" s="1"/>
  <c r="C25" i="2"/>
  <c r="G13" i="3" s="1"/>
  <c r="C27" i="2"/>
  <c r="I13" i="3" s="1"/>
  <c r="C29" i="2"/>
  <c r="K13" i="3" s="1"/>
  <c r="C31" i="2"/>
  <c r="M13" i="3" s="1"/>
  <c r="C35" i="2"/>
  <c r="Q13" i="3" s="1"/>
  <c r="C37" i="2"/>
  <c r="S13" i="3" s="1"/>
  <c r="C39" i="2"/>
  <c r="U13" i="3" s="1"/>
  <c r="C41" i="2"/>
  <c r="W13" i="3" s="1"/>
  <c r="C11" i="2"/>
  <c r="C23" i="3" s="1"/>
  <c r="M23" i="3" s="1"/>
  <c r="C7" i="2"/>
  <c r="C19" i="3" s="1"/>
  <c r="C9" i="2"/>
  <c r="C21" i="3" s="1"/>
  <c r="J20" i="9"/>
  <c r="J19" i="9"/>
  <c r="J18" i="9"/>
  <c r="J17" i="9"/>
  <c r="F20" i="9"/>
  <c r="F19" i="9"/>
  <c r="F18" i="9"/>
  <c r="F17" i="9"/>
  <c r="E20" i="9"/>
  <c r="E19" i="9"/>
  <c r="E18" i="9"/>
  <c r="E17" i="9"/>
  <c r="C3" i="2"/>
  <c r="C15" i="3" s="1"/>
  <c r="C15" i="7" s="1"/>
  <c r="O3" i="7"/>
  <c r="O4" i="4"/>
  <c r="O6" i="7"/>
  <c r="O8" i="7"/>
  <c r="O10" i="4"/>
  <c r="O11" i="7"/>
  <c r="E3" i="4"/>
  <c r="E4" i="7"/>
  <c r="E7" i="4"/>
  <c r="E8" i="7"/>
  <c r="E11" i="4"/>
  <c r="B28" i="5"/>
  <c r="B32" i="5"/>
  <c r="B15" i="3"/>
  <c r="B15" i="5" s="1"/>
  <c r="B16" i="3"/>
  <c r="B16" i="5" s="1"/>
  <c r="B17" i="3"/>
  <c r="B17" i="5" s="1"/>
  <c r="B18" i="3"/>
  <c r="B18" i="7" s="1"/>
  <c r="B19" i="3"/>
  <c r="B20" i="3"/>
  <c r="B20" i="5" s="1"/>
  <c r="B21" i="3"/>
  <c r="B22" i="3"/>
  <c r="B22" i="7" s="1"/>
  <c r="B23" i="3"/>
  <c r="B14" i="3"/>
  <c r="B14" i="5" s="1"/>
  <c r="B33" i="7"/>
  <c r="A33" i="7"/>
  <c r="B32" i="7"/>
  <c r="A32" i="7"/>
  <c r="B31" i="7"/>
  <c r="A31" i="7"/>
  <c r="B30" i="7"/>
  <c r="A30" i="7"/>
  <c r="B29" i="7"/>
  <c r="A29" i="7"/>
  <c r="B28" i="7"/>
  <c r="A28" i="7"/>
  <c r="B27" i="7"/>
  <c r="A27" i="7"/>
  <c r="B26" i="7"/>
  <c r="A26" i="7"/>
  <c r="B25" i="7"/>
  <c r="A25" i="7"/>
  <c r="B24" i="7"/>
  <c r="A24" i="7"/>
  <c r="B23" i="7"/>
  <c r="A23" i="7"/>
  <c r="A22" i="7"/>
  <c r="B21" i="7"/>
  <c r="A21" i="7"/>
  <c r="A20" i="7"/>
  <c r="B19" i="7"/>
  <c r="A19" i="7"/>
  <c r="A18" i="7"/>
  <c r="A17" i="7"/>
  <c r="A16" i="7"/>
  <c r="A15" i="7"/>
  <c r="A14" i="7"/>
  <c r="C13" i="7"/>
  <c r="B13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N11" i="7"/>
  <c r="D11" i="7"/>
  <c r="N10" i="7"/>
  <c r="E10" i="7"/>
  <c r="D10" i="7"/>
  <c r="O9" i="7"/>
  <c r="N9" i="7"/>
  <c r="E9" i="7"/>
  <c r="D9" i="7"/>
  <c r="N8" i="7"/>
  <c r="D8" i="7"/>
  <c r="O7" i="7"/>
  <c r="N7" i="7"/>
  <c r="D7" i="7"/>
  <c r="N6" i="7"/>
  <c r="E6" i="7"/>
  <c r="D6" i="7"/>
  <c r="O5" i="7"/>
  <c r="N5" i="7"/>
  <c r="E5" i="7"/>
  <c r="D5" i="7"/>
  <c r="N4" i="7"/>
  <c r="D4" i="7"/>
  <c r="N3" i="7"/>
  <c r="D3" i="7"/>
  <c r="O2" i="7"/>
  <c r="N2" i="7"/>
  <c r="E2" i="7"/>
  <c r="D2" i="7"/>
  <c r="O1" i="7"/>
  <c r="E1" i="7"/>
  <c r="B33" i="5"/>
  <c r="A33" i="5"/>
  <c r="A32" i="5"/>
  <c r="B31" i="5"/>
  <c r="A31" i="5"/>
  <c r="B30" i="5"/>
  <c r="A30" i="5"/>
  <c r="B29" i="5"/>
  <c r="A29" i="5"/>
  <c r="A28" i="5"/>
  <c r="B27" i="5"/>
  <c r="A27" i="5"/>
  <c r="B26" i="5"/>
  <c r="A26" i="5"/>
  <c r="B25" i="5"/>
  <c r="A25" i="5"/>
  <c r="B24" i="5"/>
  <c r="A24" i="5"/>
  <c r="B23" i="5"/>
  <c r="A23" i="5"/>
  <c r="A22" i="5"/>
  <c r="B21" i="5"/>
  <c r="A21" i="5"/>
  <c r="A20" i="5"/>
  <c r="B19" i="5"/>
  <c r="A19" i="5"/>
  <c r="A18" i="5"/>
  <c r="A17" i="5"/>
  <c r="A16" i="5"/>
  <c r="A15" i="5"/>
  <c r="A14" i="5"/>
  <c r="C13" i="5"/>
  <c r="B13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F12" i="5"/>
  <c r="E12" i="5"/>
  <c r="D12" i="5"/>
  <c r="O11" i="5"/>
  <c r="N11" i="5"/>
  <c r="M11" i="5"/>
  <c r="D11" i="5"/>
  <c r="O10" i="5"/>
  <c r="N10" i="5"/>
  <c r="M10" i="5"/>
  <c r="E10" i="5"/>
  <c r="D10" i="5"/>
  <c r="O9" i="5"/>
  <c r="N9" i="5"/>
  <c r="M9" i="5"/>
  <c r="E9" i="5"/>
  <c r="D9" i="5"/>
  <c r="N8" i="5"/>
  <c r="M8" i="5"/>
  <c r="D8" i="5"/>
  <c r="O7" i="5"/>
  <c r="N7" i="5"/>
  <c r="M7" i="5"/>
  <c r="D7" i="5"/>
  <c r="O6" i="5"/>
  <c r="N6" i="5"/>
  <c r="M6" i="5"/>
  <c r="E6" i="5"/>
  <c r="D6" i="5"/>
  <c r="O5" i="5"/>
  <c r="N5" i="5"/>
  <c r="M5" i="5"/>
  <c r="E5" i="5"/>
  <c r="D5" i="5"/>
  <c r="O4" i="5"/>
  <c r="N4" i="5"/>
  <c r="M4" i="5"/>
  <c r="D4" i="5"/>
  <c r="O3" i="5"/>
  <c r="N3" i="5"/>
  <c r="M3" i="5"/>
  <c r="D3" i="5"/>
  <c r="O2" i="5"/>
  <c r="N2" i="5"/>
  <c r="M2" i="5"/>
  <c r="E2" i="5"/>
  <c r="D2" i="5"/>
  <c r="O1" i="5"/>
  <c r="E1" i="5"/>
  <c r="B11" i="2"/>
  <c r="B3" i="2"/>
  <c r="B4" i="2"/>
  <c r="B5" i="2"/>
  <c r="B6" i="2"/>
  <c r="B7" i="2"/>
  <c r="B8" i="2"/>
  <c r="B9" i="2"/>
  <c r="B10" i="2"/>
  <c r="B2" i="2"/>
  <c r="D2" i="4"/>
  <c r="E2" i="4"/>
  <c r="M2" i="4"/>
  <c r="N2" i="4"/>
  <c r="O2" i="4"/>
  <c r="D3" i="4"/>
  <c r="M3" i="4"/>
  <c r="N3" i="4"/>
  <c r="O3" i="4"/>
  <c r="D4" i="4"/>
  <c r="M4" i="4"/>
  <c r="N4" i="4"/>
  <c r="D5" i="4"/>
  <c r="E5" i="4"/>
  <c r="M5" i="4"/>
  <c r="N5" i="4"/>
  <c r="O5" i="4"/>
  <c r="D6" i="4"/>
  <c r="E6" i="4"/>
  <c r="M6" i="4"/>
  <c r="N6" i="4"/>
  <c r="D7" i="4"/>
  <c r="M7" i="4"/>
  <c r="N7" i="4"/>
  <c r="O7" i="4"/>
  <c r="D8" i="4"/>
  <c r="M8" i="4"/>
  <c r="N8" i="4"/>
  <c r="D9" i="4"/>
  <c r="E9" i="4"/>
  <c r="M9" i="4"/>
  <c r="N9" i="4"/>
  <c r="O9" i="4"/>
  <c r="D10" i="4"/>
  <c r="E10" i="4"/>
  <c r="M10" i="4"/>
  <c r="N10" i="4"/>
  <c r="D11" i="4"/>
  <c r="M11" i="4"/>
  <c r="N11" i="4"/>
  <c r="O11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B13" i="4"/>
  <c r="C13" i="4"/>
  <c r="A14" i="4"/>
  <c r="A15" i="4"/>
  <c r="A16" i="4"/>
  <c r="A17" i="4"/>
  <c r="B17" i="4"/>
  <c r="A18" i="4"/>
  <c r="A19" i="4"/>
  <c r="B19" i="4"/>
  <c r="A20" i="4"/>
  <c r="A21" i="4"/>
  <c r="B21" i="4"/>
  <c r="A22" i="4"/>
  <c r="B22" i="4"/>
  <c r="A23" i="4"/>
  <c r="B23" i="4"/>
  <c r="A24" i="4"/>
  <c r="B24" i="4"/>
  <c r="A25" i="4"/>
  <c r="B25" i="4"/>
  <c r="A26" i="4"/>
  <c r="B26" i="4"/>
  <c r="A27" i="4"/>
  <c r="B27" i="4"/>
  <c r="A28" i="4"/>
  <c r="A29" i="4"/>
  <c r="B29" i="4"/>
  <c r="A30" i="4"/>
  <c r="B30" i="4"/>
  <c r="A31" i="4"/>
  <c r="B31" i="4"/>
  <c r="A32" i="4"/>
  <c r="A33" i="4"/>
  <c r="B33" i="4"/>
  <c r="E1" i="4"/>
  <c r="O1" i="4"/>
  <c r="A25" i="3"/>
  <c r="A26" i="3"/>
  <c r="A27" i="3"/>
  <c r="A28" i="3"/>
  <c r="A29" i="3"/>
  <c r="A30" i="3"/>
  <c r="A31" i="3"/>
  <c r="A32" i="3"/>
  <c r="A33" i="3"/>
  <c r="A24" i="3"/>
  <c r="I12" i="3"/>
  <c r="E12" i="3"/>
  <c r="D12" i="3"/>
  <c r="Q12" i="3"/>
  <c r="N3" i="3"/>
  <c r="O12" i="3" s="1"/>
  <c r="N4" i="3"/>
  <c r="P12" i="3" s="1"/>
  <c r="N5" i="3"/>
  <c r="N6" i="3"/>
  <c r="R12" i="3" s="1"/>
  <c r="N7" i="3"/>
  <c r="S12" i="3" s="1"/>
  <c r="N8" i="3"/>
  <c r="T12" i="3" s="1"/>
  <c r="N9" i="3"/>
  <c r="U12" i="3" s="1"/>
  <c r="N10" i="3"/>
  <c r="V12" i="3" s="1"/>
  <c r="N11" i="3"/>
  <c r="W12" i="3" s="1"/>
  <c r="N2" i="3"/>
  <c r="N12" i="3" s="1"/>
  <c r="D3" i="3"/>
  <c r="D4" i="3"/>
  <c r="F12" i="3" s="1"/>
  <c r="D5" i="3"/>
  <c r="G12" i="3" s="1"/>
  <c r="D6" i="3"/>
  <c r="H12" i="3" s="1"/>
  <c r="D7" i="3"/>
  <c r="D8" i="3"/>
  <c r="J12" i="3" s="1"/>
  <c r="D9" i="3"/>
  <c r="K12" i="3" s="1"/>
  <c r="D10" i="3"/>
  <c r="L12" i="3" s="1"/>
  <c r="D11" i="3"/>
  <c r="M12" i="3" s="1"/>
  <c r="D2" i="3"/>
  <c r="A15" i="3"/>
  <c r="A16" i="3"/>
  <c r="A17" i="3"/>
  <c r="A18" i="3"/>
  <c r="A19" i="3"/>
  <c r="A20" i="3"/>
  <c r="A21" i="3"/>
  <c r="A22" i="3"/>
  <c r="A23" i="3"/>
  <c r="A14" i="3"/>
  <c r="A41" i="2"/>
  <c r="A33" i="2"/>
  <c r="A34" i="2"/>
  <c r="A35" i="2"/>
  <c r="A36" i="2"/>
  <c r="A37" i="2"/>
  <c r="A38" i="2"/>
  <c r="A39" i="2"/>
  <c r="A40" i="2"/>
  <c r="A32" i="2"/>
  <c r="A23" i="2"/>
  <c r="A24" i="2"/>
  <c r="A25" i="2"/>
  <c r="A26" i="2"/>
  <c r="A27" i="2"/>
  <c r="A28" i="2"/>
  <c r="A29" i="2"/>
  <c r="A30" i="2"/>
  <c r="A31" i="2"/>
  <c r="A22" i="2"/>
  <c r="A13" i="2"/>
  <c r="A14" i="2"/>
  <c r="A15" i="2"/>
  <c r="A16" i="2"/>
  <c r="A17" i="2"/>
  <c r="A18" i="2"/>
  <c r="A19" i="2"/>
  <c r="A20" i="2"/>
  <c r="A21" i="2"/>
  <c r="A12" i="2"/>
  <c r="A3" i="2"/>
  <c r="A4" i="2"/>
  <c r="A5" i="2"/>
  <c r="A6" i="2"/>
  <c r="A7" i="2"/>
  <c r="A8" i="2"/>
  <c r="A9" i="2"/>
  <c r="A10" i="2"/>
  <c r="A11" i="2"/>
  <c r="A2" i="2"/>
  <c r="W32" i="2" l="1"/>
  <c r="V35" i="2"/>
  <c r="W35" i="2"/>
  <c r="D20" i="9"/>
  <c r="D28" i="9" s="1"/>
  <c r="D19" i="9"/>
  <c r="D27" i="9" s="1"/>
  <c r="W23" i="2"/>
  <c r="V25" i="2"/>
  <c r="W26" i="2"/>
  <c r="W22" i="2"/>
  <c r="W16" i="2"/>
  <c r="U16" i="2"/>
  <c r="W15" i="2"/>
  <c r="V13" i="2"/>
  <c r="V4" i="2"/>
  <c r="V5" i="2"/>
  <c r="W5" i="2"/>
  <c r="C5" i="2"/>
  <c r="C17" i="3" s="1"/>
  <c r="W3" i="2"/>
  <c r="E21" i="9"/>
  <c r="F21" i="9"/>
  <c r="C33" i="2"/>
  <c r="O13" i="3" s="1"/>
  <c r="O30" i="3" s="1"/>
  <c r="V33" i="2"/>
  <c r="C32" i="2"/>
  <c r="N13" i="3" s="1"/>
  <c r="N13" i="7" s="1"/>
  <c r="C34" i="2"/>
  <c r="W34" i="2"/>
  <c r="V32" i="2"/>
  <c r="C24" i="2"/>
  <c r="F13" i="3" s="1"/>
  <c r="F21" i="3" s="1"/>
  <c r="F21" i="7" s="1"/>
  <c r="D29" i="6" s="1"/>
  <c r="W24" i="2"/>
  <c r="V24" i="2"/>
  <c r="C23" i="2"/>
  <c r="E13" i="3" s="1"/>
  <c r="E13" i="5" s="1"/>
  <c r="C26" i="2"/>
  <c r="H13" i="3" s="1"/>
  <c r="H13" i="7" s="1"/>
  <c r="V26" i="2"/>
  <c r="V22" i="2"/>
  <c r="D23" i="2"/>
  <c r="V23" i="2"/>
  <c r="C14" i="2"/>
  <c r="C26" i="3" s="1"/>
  <c r="W14" i="2"/>
  <c r="C13" i="2"/>
  <c r="C25" i="3" s="1"/>
  <c r="C25" i="4" s="1"/>
  <c r="C12" i="2"/>
  <c r="D15" i="2" s="1"/>
  <c r="W12" i="2"/>
  <c r="D14" i="2"/>
  <c r="V14" i="2"/>
  <c r="K18" i="9" s="1"/>
  <c r="L18" i="9" s="1"/>
  <c r="C6" i="2"/>
  <c r="C18" i="3" s="1"/>
  <c r="W6" i="2"/>
  <c r="D2" i="2"/>
  <c r="V2" i="2"/>
  <c r="C2" i="2"/>
  <c r="C14" i="3" s="1"/>
  <c r="C14" i="5" s="1"/>
  <c r="D3" i="2"/>
  <c r="V3" i="2"/>
  <c r="C4" i="2"/>
  <c r="C16" i="3" s="1"/>
  <c r="W4" i="2"/>
  <c r="B14" i="4"/>
  <c r="B14" i="7"/>
  <c r="B17" i="7"/>
  <c r="B15" i="4"/>
  <c r="B15" i="7"/>
  <c r="T13" i="3"/>
  <c r="T29" i="3" s="1"/>
  <c r="D18" i="9"/>
  <c r="D26" i="9" s="1"/>
  <c r="J13" i="3"/>
  <c r="J32" i="3" s="1"/>
  <c r="C18" i="9"/>
  <c r="C24" i="3"/>
  <c r="C24" i="5" s="1"/>
  <c r="D17" i="9"/>
  <c r="W32" i="3"/>
  <c r="W32" i="4" s="1"/>
  <c r="AV100" i="6" s="1"/>
  <c r="U32" i="3"/>
  <c r="U32" i="7" s="1"/>
  <c r="AW80" i="6" s="1"/>
  <c r="U31" i="3"/>
  <c r="U31" i="7" s="1"/>
  <c r="AW79" i="6" s="1"/>
  <c r="M32" i="3"/>
  <c r="M32" i="7" s="1"/>
  <c r="AH100" i="6" s="1"/>
  <c r="W21" i="3"/>
  <c r="W21" i="4" s="1"/>
  <c r="R99" i="6" s="1"/>
  <c r="S21" i="3"/>
  <c r="S21" i="4" s="1"/>
  <c r="R59" i="6" s="1"/>
  <c r="D13" i="4"/>
  <c r="R30" i="3"/>
  <c r="R30" i="4" s="1"/>
  <c r="AV48" i="6" s="1"/>
  <c r="I30" i="3"/>
  <c r="I30" i="4" s="1"/>
  <c r="AG58" i="6" s="1"/>
  <c r="T30" i="3"/>
  <c r="T30" i="4" s="1"/>
  <c r="AV68" i="6" s="1"/>
  <c r="D30" i="3"/>
  <c r="D30" i="4" s="1"/>
  <c r="AG8" i="6" s="1"/>
  <c r="W30" i="3"/>
  <c r="W30" i="4" s="1"/>
  <c r="AV98" i="6" s="1"/>
  <c r="M30" i="3"/>
  <c r="M30" i="7" s="1"/>
  <c r="AH98" i="6" s="1"/>
  <c r="I22" i="3"/>
  <c r="I22" i="4" s="1"/>
  <c r="C60" i="6" s="1"/>
  <c r="S22" i="3"/>
  <c r="S22" i="7" s="1"/>
  <c r="S60" i="6" s="1"/>
  <c r="L33" i="3"/>
  <c r="L33" i="7" s="1"/>
  <c r="AH91" i="6" s="1"/>
  <c r="T33" i="3"/>
  <c r="T33" i="7" s="1"/>
  <c r="AW71" i="6" s="1"/>
  <c r="W23" i="3"/>
  <c r="W23" i="4" s="1"/>
  <c r="R101" i="6" s="1"/>
  <c r="K23" i="3"/>
  <c r="K23" i="4" s="1"/>
  <c r="C81" i="6" s="1"/>
  <c r="S23" i="3"/>
  <c r="S23" i="7" s="1"/>
  <c r="S61" i="6" s="1"/>
  <c r="I31" i="3"/>
  <c r="I31" i="7" s="1"/>
  <c r="AH59" i="6" s="1"/>
  <c r="I23" i="3"/>
  <c r="I23" i="7" s="1"/>
  <c r="D61" i="6" s="1"/>
  <c r="U21" i="3"/>
  <c r="U21" i="7" s="1"/>
  <c r="S79" i="6" s="1"/>
  <c r="K31" i="3"/>
  <c r="K31" i="7" s="1"/>
  <c r="AH79" i="6" s="1"/>
  <c r="F32" i="3"/>
  <c r="F32" i="4" s="1"/>
  <c r="AG30" i="6" s="1"/>
  <c r="C27" i="4"/>
  <c r="C27" i="7"/>
  <c r="C27" i="5"/>
  <c r="C29" i="5"/>
  <c r="C29" i="4"/>
  <c r="C29" i="7"/>
  <c r="W29" i="3"/>
  <c r="S29" i="3"/>
  <c r="M29" i="3"/>
  <c r="I29" i="3"/>
  <c r="V29" i="3"/>
  <c r="K29" i="3"/>
  <c r="C22" i="4"/>
  <c r="C22" i="7"/>
  <c r="C22" i="5"/>
  <c r="F22" i="3"/>
  <c r="L22" i="3"/>
  <c r="V22" i="3"/>
  <c r="R22" i="3"/>
  <c r="C33" i="7"/>
  <c r="C33" i="5"/>
  <c r="V33" i="3"/>
  <c r="R33" i="3"/>
  <c r="C33" i="4"/>
  <c r="U33" i="3"/>
  <c r="M33" i="3"/>
  <c r="F33" i="3"/>
  <c r="S33" i="3"/>
  <c r="K33" i="3"/>
  <c r="L13" i="7"/>
  <c r="L13" i="5"/>
  <c r="L23" i="3"/>
  <c r="L13" i="4"/>
  <c r="R13" i="5"/>
  <c r="R13" i="4"/>
  <c r="R13" i="7"/>
  <c r="V13" i="4"/>
  <c r="V13" i="5"/>
  <c r="V13" i="7"/>
  <c r="D22" i="3"/>
  <c r="U22" i="3"/>
  <c r="R32" i="3"/>
  <c r="C20" i="7"/>
  <c r="C20" i="5"/>
  <c r="C20" i="4"/>
  <c r="C25" i="5"/>
  <c r="M22" i="3"/>
  <c r="L21" i="3"/>
  <c r="W22" i="3"/>
  <c r="V23" i="3"/>
  <c r="F29" i="3"/>
  <c r="R29" i="3"/>
  <c r="M23" i="7"/>
  <c r="D101" i="6" s="1"/>
  <c r="M23" i="4"/>
  <c r="C101" i="6" s="1"/>
  <c r="C30" i="4"/>
  <c r="C30" i="7"/>
  <c r="C30" i="5"/>
  <c r="U30" i="3"/>
  <c r="S30" i="3"/>
  <c r="V30" i="3"/>
  <c r="L30" i="3"/>
  <c r="V26" i="3"/>
  <c r="C26" i="4"/>
  <c r="U26" i="3"/>
  <c r="Q13" i="4"/>
  <c r="Q13" i="7"/>
  <c r="Q13" i="5"/>
  <c r="D33" i="3"/>
  <c r="D13" i="5"/>
  <c r="D13" i="7"/>
  <c r="C17" i="7"/>
  <c r="C17" i="5"/>
  <c r="C17" i="4"/>
  <c r="C31" i="5"/>
  <c r="C31" i="4"/>
  <c r="V31" i="3"/>
  <c r="R31" i="3"/>
  <c r="C31" i="7"/>
  <c r="W31" i="3"/>
  <c r="L31" i="3"/>
  <c r="T31" i="3"/>
  <c r="J31" i="3"/>
  <c r="F13" i="5"/>
  <c r="F23" i="3"/>
  <c r="T13" i="7"/>
  <c r="T13" i="4"/>
  <c r="K22" i="3"/>
  <c r="J21" i="3"/>
  <c r="R23" i="3"/>
  <c r="J29" i="3"/>
  <c r="K30" i="3"/>
  <c r="M31" i="3"/>
  <c r="I33" i="3"/>
  <c r="U29" i="3"/>
  <c r="S31" i="3"/>
  <c r="C18" i="4"/>
  <c r="C18" i="7"/>
  <c r="C18" i="5"/>
  <c r="L29" i="3"/>
  <c r="H13" i="4"/>
  <c r="W33" i="3"/>
  <c r="C28" i="7"/>
  <c r="C28" i="5"/>
  <c r="C28" i="4"/>
  <c r="C21" i="5"/>
  <c r="C21" i="4"/>
  <c r="C21" i="7"/>
  <c r="C32" i="7"/>
  <c r="C32" i="5"/>
  <c r="C32" i="4"/>
  <c r="T32" i="3"/>
  <c r="L32" i="3"/>
  <c r="G29" i="3"/>
  <c r="G13" i="7"/>
  <c r="G13" i="4"/>
  <c r="K13" i="7"/>
  <c r="K13" i="4"/>
  <c r="K13" i="5"/>
  <c r="U13" i="4"/>
  <c r="U13" i="7"/>
  <c r="U13" i="5"/>
  <c r="M21" i="3"/>
  <c r="I21" i="3"/>
  <c r="T21" i="3"/>
  <c r="D32" i="3"/>
  <c r="K32" i="3"/>
  <c r="S32" i="3"/>
  <c r="G13" i="5"/>
  <c r="C19" i="4"/>
  <c r="C19" i="7"/>
  <c r="C23" i="5"/>
  <c r="C23" i="4"/>
  <c r="C23" i="7"/>
  <c r="U16" i="3"/>
  <c r="C16" i="7"/>
  <c r="C16" i="5"/>
  <c r="C16" i="4"/>
  <c r="E13" i="4"/>
  <c r="I13" i="4"/>
  <c r="I13" i="5"/>
  <c r="I13" i="7"/>
  <c r="M13" i="4"/>
  <c r="M13" i="5"/>
  <c r="M13" i="7"/>
  <c r="S13" i="7"/>
  <c r="S13" i="4"/>
  <c r="S13" i="5"/>
  <c r="W13" i="7"/>
  <c r="W13" i="4"/>
  <c r="W13" i="5"/>
  <c r="J23" i="3"/>
  <c r="K21" i="3"/>
  <c r="R21" i="3"/>
  <c r="V21" i="3"/>
  <c r="U23" i="3"/>
  <c r="I32" i="3"/>
  <c r="V32" i="3"/>
  <c r="C19" i="5"/>
  <c r="C14" i="7"/>
  <c r="C15" i="5"/>
  <c r="C15" i="4"/>
  <c r="O8" i="5"/>
  <c r="O8" i="4"/>
  <c r="O6" i="4"/>
  <c r="O4" i="7"/>
  <c r="O10" i="7"/>
  <c r="E8" i="4"/>
  <c r="E4" i="4"/>
  <c r="E3" i="5"/>
  <c r="E7" i="5"/>
  <c r="E11" i="5"/>
  <c r="E3" i="7"/>
  <c r="E7" i="7"/>
  <c r="E11" i="7"/>
  <c r="E4" i="5"/>
  <c r="E8" i="5"/>
  <c r="B28" i="4"/>
  <c r="B32" i="4"/>
  <c r="B18" i="5"/>
  <c r="B22" i="5"/>
  <c r="B16" i="7"/>
  <c r="B20" i="7"/>
  <c r="B20" i="4"/>
  <c r="B18" i="4"/>
  <c r="B16" i="4"/>
  <c r="Q29" i="3"/>
  <c r="Q30" i="3"/>
  <c r="Q32" i="3"/>
  <c r="Q26" i="3"/>
  <c r="Q21" i="3"/>
  <c r="Q33" i="3"/>
  <c r="Q23" i="3"/>
  <c r="Q22" i="3"/>
  <c r="Q31" i="3"/>
  <c r="N31" i="3"/>
  <c r="N21" i="3"/>
  <c r="H32" i="3"/>
  <c r="G21" i="3"/>
  <c r="G30" i="3"/>
  <c r="G31" i="3"/>
  <c r="G23" i="3"/>
  <c r="G22" i="3"/>
  <c r="G32" i="3"/>
  <c r="G33" i="3"/>
  <c r="E22" i="3"/>
  <c r="E30" i="3"/>
  <c r="E23" i="3"/>
  <c r="E32" i="3"/>
  <c r="D23" i="3"/>
  <c r="D21" i="3"/>
  <c r="D29" i="3"/>
  <c r="D31" i="3"/>
  <c r="Q28" i="3"/>
  <c r="D28" i="3"/>
  <c r="G28" i="3"/>
  <c r="W28" i="3"/>
  <c r="S28" i="3"/>
  <c r="V28" i="3"/>
  <c r="R28" i="3"/>
  <c r="N28" i="3"/>
  <c r="M28" i="3"/>
  <c r="I28" i="3"/>
  <c r="E28" i="3"/>
  <c r="U28" i="3"/>
  <c r="L28" i="3"/>
  <c r="K28" i="3"/>
  <c r="T27" i="3"/>
  <c r="M27" i="3"/>
  <c r="I27" i="3"/>
  <c r="E27" i="3"/>
  <c r="W27" i="3"/>
  <c r="S27" i="3"/>
  <c r="L27" i="3"/>
  <c r="D27" i="3"/>
  <c r="Q27" i="3"/>
  <c r="V27" i="3"/>
  <c r="R27" i="3"/>
  <c r="K27" i="3"/>
  <c r="G27" i="3"/>
  <c r="U27" i="3"/>
  <c r="F27" i="3"/>
  <c r="D26" i="3"/>
  <c r="S26" i="3"/>
  <c r="I26" i="3"/>
  <c r="M26" i="3"/>
  <c r="K26" i="3"/>
  <c r="N26" i="3"/>
  <c r="W25" i="3"/>
  <c r="R25" i="3"/>
  <c r="F24" i="3"/>
  <c r="U20" i="3"/>
  <c r="Q20" i="3"/>
  <c r="D20" i="3"/>
  <c r="L20" i="3"/>
  <c r="T20" i="3"/>
  <c r="E20" i="3"/>
  <c r="I20" i="3"/>
  <c r="M20" i="3"/>
  <c r="W20" i="3"/>
  <c r="S20" i="3"/>
  <c r="F20" i="3"/>
  <c r="J20" i="3"/>
  <c r="V20" i="3"/>
  <c r="R20" i="3"/>
  <c r="G20" i="3"/>
  <c r="K20" i="3"/>
  <c r="E19" i="3"/>
  <c r="I19" i="3"/>
  <c r="M19" i="3"/>
  <c r="W19" i="3"/>
  <c r="S19" i="3"/>
  <c r="F19" i="3"/>
  <c r="V19" i="3"/>
  <c r="R19" i="3"/>
  <c r="G19" i="3"/>
  <c r="K19" i="3"/>
  <c r="U19" i="3"/>
  <c r="Q19" i="3"/>
  <c r="D19" i="3"/>
  <c r="L19" i="3"/>
  <c r="W18" i="3"/>
  <c r="S18" i="3"/>
  <c r="O18" i="3"/>
  <c r="O18" i="4" s="1"/>
  <c r="R16" i="6" s="1"/>
  <c r="V18" i="3"/>
  <c r="R18" i="3"/>
  <c r="N18" i="3"/>
  <c r="N18" i="4" s="1"/>
  <c r="R6" i="6" s="1"/>
  <c r="G18" i="3"/>
  <c r="G18" i="4" s="1"/>
  <c r="C36" i="6" s="1"/>
  <c r="K18" i="3"/>
  <c r="U18" i="3"/>
  <c r="Q18" i="3"/>
  <c r="Q18" i="4" s="1"/>
  <c r="R36" i="6" s="1"/>
  <c r="D18" i="3"/>
  <c r="D18" i="4" s="1"/>
  <c r="C6" i="6" s="1"/>
  <c r="L18" i="3"/>
  <c r="T18" i="3"/>
  <c r="I18" i="3"/>
  <c r="M18" i="3"/>
  <c r="F17" i="3"/>
  <c r="F17" i="4" s="1"/>
  <c r="C25" i="6" s="1"/>
  <c r="S17" i="3"/>
  <c r="W17" i="3"/>
  <c r="M17" i="3"/>
  <c r="I17" i="3"/>
  <c r="T17" i="3"/>
  <c r="L17" i="3"/>
  <c r="D17" i="3"/>
  <c r="D17" i="4" s="1"/>
  <c r="C5" i="6" s="1"/>
  <c r="Q17" i="3"/>
  <c r="Q17" i="4" s="1"/>
  <c r="R35" i="6" s="1"/>
  <c r="U17" i="3"/>
  <c r="K17" i="3"/>
  <c r="G17" i="3"/>
  <c r="G17" i="4" s="1"/>
  <c r="C35" i="6" s="1"/>
  <c r="R17" i="3"/>
  <c r="V17" i="3"/>
  <c r="K16" i="3"/>
  <c r="G16" i="3"/>
  <c r="G16" i="4" s="1"/>
  <c r="C34" i="6" s="1"/>
  <c r="R16" i="3"/>
  <c r="V16" i="3"/>
  <c r="F16" i="3"/>
  <c r="F16" i="4" s="1"/>
  <c r="C24" i="6" s="1"/>
  <c r="S16" i="3"/>
  <c r="W16" i="3"/>
  <c r="M16" i="3"/>
  <c r="I16" i="3"/>
  <c r="E16" i="3"/>
  <c r="E16" i="4" s="1"/>
  <c r="C14" i="6" s="1"/>
  <c r="L16" i="3"/>
  <c r="D16" i="3"/>
  <c r="D16" i="4" s="1"/>
  <c r="C4" i="6" s="1"/>
  <c r="Q16" i="3"/>
  <c r="Q16" i="4" s="1"/>
  <c r="R34" i="6" s="1"/>
  <c r="T15" i="3"/>
  <c r="E15" i="3"/>
  <c r="I15" i="3"/>
  <c r="M15" i="3"/>
  <c r="W15" i="3"/>
  <c r="F15" i="3"/>
  <c r="V15" i="3"/>
  <c r="R15" i="3"/>
  <c r="N15" i="3"/>
  <c r="G15" i="3"/>
  <c r="K15" i="3"/>
  <c r="U15" i="3"/>
  <c r="Q15" i="3"/>
  <c r="D15" i="3"/>
  <c r="H15" i="3"/>
  <c r="L15" i="3"/>
  <c r="S15" i="3"/>
  <c r="O15" i="3"/>
  <c r="W14" i="3"/>
  <c r="S14" i="3"/>
  <c r="I14" i="3"/>
  <c r="M14" i="3"/>
  <c r="U14" i="3"/>
  <c r="Q14" i="3"/>
  <c r="Q14" i="4" s="1"/>
  <c r="R32" i="6" s="1"/>
  <c r="G14" i="3"/>
  <c r="G14" i="4" s="1"/>
  <c r="C32" i="6" s="1"/>
  <c r="T14" i="3"/>
  <c r="R14" i="3"/>
  <c r="F14" i="3"/>
  <c r="F14" i="4" s="1"/>
  <c r="C22" i="6" s="1"/>
  <c r="G18" i="9" l="1"/>
  <c r="I18" i="9"/>
  <c r="O22" i="3"/>
  <c r="O16" i="3"/>
  <c r="O16" i="4" s="1"/>
  <c r="R14" i="6" s="1"/>
  <c r="N16" i="3"/>
  <c r="N16" i="4" s="1"/>
  <c r="R4" i="6" s="1"/>
  <c r="N33" i="3"/>
  <c r="N13" i="4"/>
  <c r="N17" i="3"/>
  <c r="N17" i="4" s="1"/>
  <c r="R5" i="6" s="1"/>
  <c r="N20" i="3"/>
  <c r="N20" i="4" s="1"/>
  <c r="R8" i="6" s="1"/>
  <c r="O28" i="3"/>
  <c r="N30" i="3"/>
  <c r="O13" i="7"/>
  <c r="N13" i="5"/>
  <c r="D33" i="2"/>
  <c r="D32" i="2"/>
  <c r="P13" i="3"/>
  <c r="P28" i="3" s="1"/>
  <c r="D34" i="2"/>
  <c r="O13" i="5"/>
  <c r="C20" i="9"/>
  <c r="K20" i="9"/>
  <c r="L20" i="9" s="1"/>
  <c r="D35" i="2"/>
  <c r="H16" i="3"/>
  <c r="H16" i="4" s="1"/>
  <c r="C44" i="6" s="1"/>
  <c r="H18" i="3"/>
  <c r="H18" i="4" s="1"/>
  <c r="C46" i="6" s="1"/>
  <c r="H27" i="3"/>
  <c r="H27" i="4" s="1"/>
  <c r="AG45" i="6" s="1"/>
  <c r="H30" i="3"/>
  <c r="H31" i="3"/>
  <c r="H13" i="5"/>
  <c r="D25" i="2"/>
  <c r="E14" i="3"/>
  <c r="E14" i="4" s="1"/>
  <c r="C12" i="6" s="1"/>
  <c r="E17" i="3"/>
  <c r="E17" i="4" s="1"/>
  <c r="C15" i="6" s="1"/>
  <c r="E18" i="3"/>
  <c r="E18" i="4" s="1"/>
  <c r="C16" i="6" s="1"/>
  <c r="F18" i="3"/>
  <c r="F18" i="4" s="1"/>
  <c r="C26" i="6" s="1"/>
  <c r="H25" i="3"/>
  <c r="H28" i="3"/>
  <c r="H28" i="4" s="1"/>
  <c r="AG46" i="6" s="1"/>
  <c r="E31" i="3"/>
  <c r="E31" i="4" s="1"/>
  <c r="AG19" i="6" s="1"/>
  <c r="E29" i="3"/>
  <c r="H29" i="3"/>
  <c r="H21" i="3"/>
  <c r="H21" i="4" s="1"/>
  <c r="C49" i="6" s="1"/>
  <c r="E13" i="7"/>
  <c r="H33" i="3"/>
  <c r="F13" i="7"/>
  <c r="F31" i="3"/>
  <c r="F31" i="4" s="1"/>
  <c r="AG29" i="6" s="1"/>
  <c r="F30" i="3"/>
  <c r="F30" i="7" s="1"/>
  <c r="AH28" i="6" s="1"/>
  <c r="C19" i="9"/>
  <c r="F26" i="3"/>
  <c r="F26" i="4" s="1"/>
  <c r="AG24" i="6" s="1"/>
  <c r="D22" i="2"/>
  <c r="H14" i="3"/>
  <c r="H14" i="4" s="1"/>
  <c r="C42" i="6" s="1"/>
  <c r="H17" i="3"/>
  <c r="H17" i="4" s="1"/>
  <c r="C45" i="6" s="1"/>
  <c r="H19" i="3"/>
  <c r="H20" i="3"/>
  <c r="H20" i="7" s="1"/>
  <c r="D48" i="6" s="1"/>
  <c r="F28" i="3"/>
  <c r="F28" i="4" s="1"/>
  <c r="AG26" i="6" s="1"/>
  <c r="E33" i="3"/>
  <c r="E21" i="3"/>
  <c r="H23" i="3"/>
  <c r="H22" i="3"/>
  <c r="H22" i="7" s="1"/>
  <c r="D50" i="6" s="1"/>
  <c r="F13" i="4"/>
  <c r="D26" i="2"/>
  <c r="D24" i="2"/>
  <c r="E25" i="3"/>
  <c r="E25" i="4" s="1"/>
  <c r="AG13" i="6" s="1"/>
  <c r="V25" i="3"/>
  <c r="G25" i="3"/>
  <c r="L25" i="3"/>
  <c r="L25" i="7" s="1"/>
  <c r="AH83" i="6" s="1"/>
  <c r="C25" i="7"/>
  <c r="D12" i="2"/>
  <c r="D13" i="2"/>
  <c r="I25" i="3"/>
  <c r="I25" i="4" s="1"/>
  <c r="AG53" i="6" s="1"/>
  <c r="F25" i="3"/>
  <c r="K25" i="3"/>
  <c r="Q25" i="3"/>
  <c r="D16" i="2"/>
  <c r="M25" i="3"/>
  <c r="S25" i="3"/>
  <c r="D25" i="3"/>
  <c r="U25" i="3"/>
  <c r="U25" i="4" s="1"/>
  <c r="AV73" i="6" s="1"/>
  <c r="D4" i="2"/>
  <c r="D6" i="2"/>
  <c r="K17" i="9"/>
  <c r="L17" i="9" s="1"/>
  <c r="D5" i="2"/>
  <c r="P15" i="3"/>
  <c r="O32" i="3"/>
  <c r="O32" i="7" s="1"/>
  <c r="AW20" i="6" s="1"/>
  <c r="N19" i="3"/>
  <c r="N19" i="7" s="1"/>
  <c r="S7" i="6" s="1"/>
  <c r="O20" i="3"/>
  <c r="O20" i="4" s="1"/>
  <c r="R18" i="6" s="1"/>
  <c r="N25" i="3"/>
  <c r="N25" i="4" s="1"/>
  <c r="AV3" i="6" s="1"/>
  <c r="O25" i="3"/>
  <c r="O25" i="4" s="1"/>
  <c r="AV13" i="6" s="1"/>
  <c r="N22" i="3"/>
  <c r="N22" i="4" s="1"/>
  <c r="R10" i="6" s="1"/>
  <c r="N29" i="3"/>
  <c r="N29" i="7" s="1"/>
  <c r="AW7" i="6" s="1"/>
  <c r="O21" i="3"/>
  <c r="O21" i="4" s="1"/>
  <c r="R19" i="6" s="1"/>
  <c r="N23" i="3"/>
  <c r="N23" i="7" s="1"/>
  <c r="S11" i="6" s="1"/>
  <c r="O26" i="3"/>
  <c r="O26" i="4" s="1"/>
  <c r="AV14" i="6" s="1"/>
  <c r="O33" i="3"/>
  <c r="O33" i="7" s="1"/>
  <c r="AW21" i="6" s="1"/>
  <c r="O23" i="3"/>
  <c r="O23" i="4" s="1"/>
  <c r="R21" i="6" s="1"/>
  <c r="N14" i="3"/>
  <c r="O17" i="3"/>
  <c r="O17" i="4" s="1"/>
  <c r="R15" i="6" s="1"/>
  <c r="N27" i="3"/>
  <c r="N27" i="4" s="1"/>
  <c r="AV5" i="6" s="1"/>
  <c r="P27" i="3"/>
  <c r="P27" i="4" s="1"/>
  <c r="AV25" i="6" s="1"/>
  <c r="N32" i="3"/>
  <c r="K19" i="9"/>
  <c r="L19" i="9" s="1"/>
  <c r="Q24" i="3"/>
  <c r="R26" i="3"/>
  <c r="T26" i="3"/>
  <c r="T26" i="7" s="1"/>
  <c r="AW64" i="6" s="1"/>
  <c r="W26" i="3"/>
  <c r="W26" i="7" s="1"/>
  <c r="AW94" i="6" s="1"/>
  <c r="H26" i="3"/>
  <c r="H26" i="4" s="1"/>
  <c r="AG44" i="6" s="1"/>
  <c r="C26" i="7"/>
  <c r="M24" i="3"/>
  <c r="M24" i="4" s="1"/>
  <c r="AG92" i="6" s="1"/>
  <c r="E24" i="3"/>
  <c r="E24" i="4" s="1"/>
  <c r="AG12" i="6" s="1"/>
  <c r="G26" i="3"/>
  <c r="G26" i="4" s="1"/>
  <c r="AG34" i="6" s="1"/>
  <c r="E26" i="3"/>
  <c r="E26" i="4" s="1"/>
  <c r="AG14" i="6" s="1"/>
  <c r="L26" i="3"/>
  <c r="L26" i="7" s="1"/>
  <c r="AH84" i="6" s="1"/>
  <c r="C26" i="5"/>
  <c r="C17" i="9"/>
  <c r="I17" i="9" s="1"/>
  <c r="D25" i="9"/>
  <c r="D29" i="9" s="1"/>
  <c r="D21" i="9"/>
  <c r="D14" i="3"/>
  <c r="D14" i="4" s="1"/>
  <c r="L14" i="3"/>
  <c r="K14" i="3"/>
  <c r="K14" i="4" s="1"/>
  <c r="C72" i="6" s="1"/>
  <c r="V14" i="3"/>
  <c r="O14" i="3"/>
  <c r="O14" i="4" s="1"/>
  <c r="R12" i="6" s="1"/>
  <c r="C14" i="4"/>
  <c r="L24" i="3"/>
  <c r="L24" i="7" s="1"/>
  <c r="AH82" i="6" s="1"/>
  <c r="I31" i="4"/>
  <c r="AG59" i="6" s="1"/>
  <c r="C24" i="7"/>
  <c r="L33" i="4"/>
  <c r="AG91" i="6" s="1"/>
  <c r="K23" i="7"/>
  <c r="D81" i="6" s="1"/>
  <c r="W32" i="7"/>
  <c r="AW100" i="6" s="1"/>
  <c r="H24" i="3"/>
  <c r="H24" i="4" s="1"/>
  <c r="AG42" i="6" s="1"/>
  <c r="S24" i="3"/>
  <c r="S24" i="4" s="1"/>
  <c r="AV52" i="6" s="1"/>
  <c r="T24" i="3"/>
  <c r="T24" i="4" s="1"/>
  <c r="AV62" i="6" s="1"/>
  <c r="I24" i="3"/>
  <c r="I24" i="7" s="1"/>
  <c r="AH52" i="6" s="1"/>
  <c r="T16" i="3"/>
  <c r="T16" i="7" s="1"/>
  <c r="S64" i="6" s="1"/>
  <c r="R24" i="3"/>
  <c r="R24" i="7" s="1"/>
  <c r="AW42" i="6" s="1"/>
  <c r="D24" i="3"/>
  <c r="D24" i="4" s="1"/>
  <c r="G24" i="3"/>
  <c r="G24" i="4" s="1"/>
  <c r="AG32" i="6" s="1"/>
  <c r="T28" i="3"/>
  <c r="T28" i="7" s="1"/>
  <c r="AW66" i="6" s="1"/>
  <c r="T13" i="5"/>
  <c r="C24" i="4"/>
  <c r="T22" i="3"/>
  <c r="T22" i="7" s="1"/>
  <c r="S70" i="6" s="1"/>
  <c r="T23" i="3"/>
  <c r="T23" i="4" s="1"/>
  <c r="R71" i="6" s="1"/>
  <c r="V24" i="3"/>
  <c r="V24" i="7" s="1"/>
  <c r="AW82" i="6" s="1"/>
  <c r="K24" i="3"/>
  <c r="K24" i="4" s="1"/>
  <c r="AG72" i="6" s="1"/>
  <c r="T19" i="3"/>
  <c r="T19" i="4" s="1"/>
  <c r="R67" i="6" s="1"/>
  <c r="P24" i="3"/>
  <c r="P24" i="4" s="1"/>
  <c r="AV22" i="6" s="1"/>
  <c r="N24" i="3"/>
  <c r="N24" i="4" s="1"/>
  <c r="U24" i="3"/>
  <c r="U24" i="7" s="1"/>
  <c r="AW72" i="6" s="1"/>
  <c r="T25" i="3"/>
  <c r="T25" i="4" s="1"/>
  <c r="AV63" i="6" s="1"/>
  <c r="W24" i="3"/>
  <c r="W24" i="4" s="1"/>
  <c r="AV92" i="6" s="1"/>
  <c r="J22" i="3"/>
  <c r="J22" i="4" s="1"/>
  <c r="C70" i="6" s="1"/>
  <c r="J18" i="3"/>
  <c r="J18" i="7" s="1"/>
  <c r="D66" i="6" s="1"/>
  <c r="J13" i="4"/>
  <c r="J30" i="3"/>
  <c r="J30" i="4" s="1"/>
  <c r="AG68" i="6" s="1"/>
  <c r="U32" i="4"/>
  <c r="AV80" i="6" s="1"/>
  <c r="J32" i="7"/>
  <c r="AH70" i="6" s="1"/>
  <c r="J32" i="4"/>
  <c r="AG70" i="6" s="1"/>
  <c r="J14" i="3"/>
  <c r="J14" i="4" s="1"/>
  <c r="C62" i="6" s="1"/>
  <c r="J15" i="3"/>
  <c r="J15" i="7" s="1"/>
  <c r="D63" i="6" s="1"/>
  <c r="J16" i="3"/>
  <c r="J16" i="4" s="1"/>
  <c r="C64" i="6" s="1"/>
  <c r="J17" i="3"/>
  <c r="J17" i="4" s="1"/>
  <c r="C65" i="6" s="1"/>
  <c r="J25" i="3"/>
  <c r="J25" i="4" s="1"/>
  <c r="AG63" i="6" s="1"/>
  <c r="J13" i="7"/>
  <c r="S21" i="7"/>
  <c r="S59" i="6" s="1"/>
  <c r="J19" i="3"/>
  <c r="J19" i="7" s="1"/>
  <c r="D67" i="6" s="1"/>
  <c r="J24" i="3"/>
  <c r="J24" i="7" s="1"/>
  <c r="AH62" i="6" s="1"/>
  <c r="J27" i="3"/>
  <c r="J27" i="4" s="1"/>
  <c r="AG65" i="6" s="1"/>
  <c r="J28" i="3"/>
  <c r="J28" i="4" s="1"/>
  <c r="AG66" i="6" s="1"/>
  <c r="J13" i="5"/>
  <c r="J26" i="3"/>
  <c r="J26" i="4" s="1"/>
  <c r="AG64" i="6" s="1"/>
  <c r="J33" i="3"/>
  <c r="J33" i="7" s="1"/>
  <c r="AH71" i="6" s="1"/>
  <c r="T33" i="4"/>
  <c r="AV71" i="6" s="1"/>
  <c r="N14" i="4"/>
  <c r="U31" i="4"/>
  <c r="AV79" i="6" s="1"/>
  <c r="T30" i="7"/>
  <c r="AW68" i="6" s="1"/>
  <c r="F32" i="7"/>
  <c r="AH30" i="6" s="1"/>
  <c r="O19" i="3"/>
  <c r="O19" i="7" s="1"/>
  <c r="S17" i="6" s="1"/>
  <c r="O27" i="3"/>
  <c r="O27" i="4" s="1"/>
  <c r="AV15" i="6" s="1"/>
  <c r="O24" i="3"/>
  <c r="O24" i="4" s="1"/>
  <c r="AV12" i="6" s="1"/>
  <c r="O29" i="3"/>
  <c r="O29" i="4" s="1"/>
  <c r="AV17" i="6" s="1"/>
  <c r="O13" i="4"/>
  <c r="O31" i="3"/>
  <c r="O31" i="7" s="1"/>
  <c r="AW19" i="6" s="1"/>
  <c r="M30" i="4"/>
  <c r="AG98" i="6" s="1"/>
  <c r="S23" i="4"/>
  <c r="R61" i="6" s="1"/>
  <c r="W21" i="7"/>
  <c r="S99" i="6" s="1"/>
  <c r="W30" i="7"/>
  <c r="AW98" i="6" s="1"/>
  <c r="R30" i="7"/>
  <c r="AW48" i="6" s="1"/>
  <c r="F21" i="4"/>
  <c r="C29" i="6" s="1"/>
  <c r="M32" i="4"/>
  <c r="AG100" i="6" s="1"/>
  <c r="I23" i="4"/>
  <c r="C61" i="6" s="1"/>
  <c r="K31" i="4"/>
  <c r="AG79" i="6" s="1"/>
  <c r="I30" i="7"/>
  <c r="AH58" i="6" s="1"/>
  <c r="D30" i="7"/>
  <c r="AH8" i="6" s="1"/>
  <c r="I22" i="7"/>
  <c r="D60" i="6" s="1"/>
  <c r="P17" i="3"/>
  <c r="P17" i="4" s="1"/>
  <c r="R25" i="6" s="1"/>
  <c r="W23" i="7"/>
  <c r="S101" i="6" s="1"/>
  <c r="S22" i="4"/>
  <c r="R60" i="6" s="1"/>
  <c r="U21" i="4"/>
  <c r="R79" i="6" s="1"/>
  <c r="P28" i="4"/>
  <c r="AV26" i="6" s="1"/>
  <c r="W16" i="7"/>
  <c r="S94" i="6" s="1"/>
  <c r="W16" i="4"/>
  <c r="R94" i="6" s="1"/>
  <c r="T17" i="7"/>
  <c r="S65" i="6" s="1"/>
  <c r="T17" i="4"/>
  <c r="R65" i="6" s="1"/>
  <c r="G19" i="7"/>
  <c r="D37" i="6" s="1"/>
  <c r="G19" i="4"/>
  <c r="C37" i="6" s="1"/>
  <c r="W19" i="7"/>
  <c r="S97" i="6" s="1"/>
  <c r="W19" i="4"/>
  <c r="R97" i="6" s="1"/>
  <c r="N20" i="7"/>
  <c r="S8" i="6" s="1"/>
  <c r="F20" i="4"/>
  <c r="C28" i="6" s="1"/>
  <c r="F20" i="7"/>
  <c r="D28" i="6" s="1"/>
  <c r="T20" i="7"/>
  <c r="S68" i="6" s="1"/>
  <c r="T20" i="4"/>
  <c r="R68" i="6" s="1"/>
  <c r="F24" i="4"/>
  <c r="AG22" i="6" s="1"/>
  <c r="F25" i="4"/>
  <c r="AG23" i="6" s="1"/>
  <c r="K26" i="7"/>
  <c r="AH74" i="6" s="1"/>
  <c r="K26" i="4"/>
  <c r="AG74" i="6" s="1"/>
  <c r="S26" i="7"/>
  <c r="AW54" i="6" s="1"/>
  <c r="S26" i="4"/>
  <c r="AV54" i="6" s="1"/>
  <c r="V27" i="4"/>
  <c r="AV85" i="6" s="1"/>
  <c r="V27" i="7"/>
  <c r="AW85" i="6" s="1"/>
  <c r="W27" i="7"/>
  <c r="AW95" i="6" s="1"/>
  <c r="W27" i="4"/>
  <c r="AV95" i="6" s="1"/>
  <c r="I28" i="7"/>
  <c r="AH56" i="6" s="1"/>
  <c r="I28" i="4"/>
  <c r="AG56" i="6" s="1"/>
  <c r="S28" i="7"/>
  <c r="AW56" i="6" s="1"/>
  <c r="S28" i="4"/>
  <c r="AV56" i="6" s="1"/>
  <c r="D28" i="4"/>
  <c r="AG6" i="6" s="1"/>
  <c r="E23" i="7"/>
  <c r="D21" i="6" s="1"/>
  <c r="E23" i="4"/>
  <c r="C21" i="6" s="1"/>
  <c r="E29" i="7"/>
  <c r="AH17" i="6" s="1"/>
  <c r="E29" i="4"/>
  <c r="AG17" i="6" s="1"/>
  <c r="G22" i="7"/>
  <c r="D40" i="6" s="1"/>
  <c r="G22" i="4"/>
  <c r="C40" i="6" s="1"/>
  <c r="H21" i="7"/>
  <c r="D49" i="6" s="1"/>
  <c r="O30" i="7"/>
  <c r="AW18" i="6" s="1"/>
  <c r="O30" i="4"/>
  <c r="AV18" i="6" s="1"/>
  <c r="Q22" i="7"/>
  <c r="S40" i="6" s="1"/>
  <c r="Q22" i="4"/>
  <c r="R40" i="6" s="1"/>
  <c r="L16" i="7"/>
  <c r="D84" i="6" s="1"/>
  <c r="L16" i="4"/>
  <c r="I16" i="7"/>
  <c r="D54" i="6" s="1"/>
  <c r="I16" i="4"/>
  <c r="C54" i="6" s="1"/>
  <c r="R16" i="4"/>
  <c r="R44" i="6" s="1"/>
  <c r="R16" i="7"/>
  <c r="S44" i="6" s="1"/>
  <c r="V17" i="7"/>
  <c r="S85" i="6" s="1"/>
  <c r="V17" i="4"/>
  <c r="R85" i="6" s="1"/>
  <c r="K17" i="7"/>
  <c r="D75" i="6" s="1"/>
  <c r="K17" i="4"/>
  <c r="C75" i="6" s="1"/>
  <c r="S17" i="7"/>
  <c r="S55" i="6" s="1"/>
  <c r="S17" i="4"/>
  <c r="R55" i="6" s="1"/>
  <c r="M18" i="4"/>
  <c r="C96" i="6" s="1"/>
  <c r="M18" i="7"/>
  <c r="D96" i="6" s="1"/>
  <c r="T18" i="7"/>
  <c r="S66" i="6" s="1"/>
  <c r="T18" i="4"/>
  <c r="R66" i="6" s="1"/>
  <c r="L19" i="7"/>
  <c r="D87" i="6" s="1"/>
  <c r="L19" i="4"/>
  <c r="U19" i="7"/>
  <c r="S77" i="6" s="1"/>
  <c r="U19" i="4"/>
  <c r="R77" i="6" s="1"/>
  <c r="R19" i="7"/>
  <c r="S47" i="6" s="1"/>
  <c r="R19" i="4"/>
  <c r="R47" i="6" s="1"/>
  <c r="I19" i="7"/>
  <c r="D57" i="6" s="1"/>
  <c r="I19" i="4"/>
  <c r="C57" i="6" s="1"/>
  <c r="K20" i="7"/>
  <c r="D78" i="6" s="1"/>
  <c r="K20" i="4"/>
  <c r="C78" i="6" s="1"/>
  <c r="V20" i="4"/>
  <c r="R88" i="6" s="1"/>
  <c r="V20" i="7"/>
  <c r="S88" i="6" s="1"/>
  <c r="S20" i="7"/>
  <c r="S58" i="6" s="1"/>
  <c r="S20" i="4"/>
  <c r="R58" i="6" s="1"/>
  <c r="E20" i="7"/>
  <c r="D18" i="6" s="1"/>
  <c r="E20" i="4"/>
  <c r="C18" i="6" s="1"/>
  <c r="H20" i="4"/>
  <c r="C48" i="6" s="1"/>
  <c r="L24" i="4"/>
  <c r="AG82" i="6" s="1"/>
  <c r="R25" i="7"/>
  <c r="AW43" i="6" s="1"/>
  <c r="R25" i="4"/>
  <c r="AV43" i="6" s="1"/>
  <c r="K25" i="7"/>
  <c r="AH73" i="6" s="1"/>
  <c r="K25" i="4"/>
  <c r="AG73" i="6" s="1"/>
  <c r="H25" i="4"/>
  <c r="AG43" i="6" s="1"/>
  <c r="R26" i="7"/>
  <c r="AW44" i="6" s="1"/>
  <c r="R26" i="4"/>
  <c r="AV44" i="6" s="1"/>
  <c r="T26" i="4"/>
  <c r="AV64" i="6" s="1"/>
  <c r="F27" i="4"/>
  <c r="AG25" i="6" s="1"/>
  <c r="Q27" i="4"/>
  <c r="AV35" i="6" s="1"/>
  <c r="I27" i="7"/>
  <c r="AH55" i="6" s="1"/>
  <c r="I27" i="4"/>
  <c r="AG55" i="6" s="1"/>
  <c r="K28" i="7"/>
  <c r="AH76" i="6" s="1"/>
  <c r="K28" i="4"/>
  <c r="AG76" i="6" s="1"/>
  <c r="U28" i="7"/>
  <c r="AW76" i="6" s="1"/>
  <c r="U28" i="4"/>
  <c r="AV76" i="6" s="1"/>
  <c r="N28" i="4"/>
  <c r="AV6" i="6" s="1"/>
  <c r="G28" i="4"/>
  <c r="AG36" i="6" s="1"/>
  <c r="D23" i="7"/>
  <c r="D11" i="6" s="1"/>
  <c r="D23" i="4"/>
  <c r="C11" i="6" s="1"/>
  <c r="E33" i="7"/>
  <c r="AH21" i="6" s="1"/>
  <c r="E33" i="4"/>
  <c r="AG21" i="6" s="1"/>
  <c r="G33" i="7"/>
  <c r="AH41" i="6" s="1"/>
  <c r="G33" i="4"/>
  <c r="AG41" i="6" s="1"/>
  <c r="G31" i="7"/>
  <c r="AH39" i="6" s="1"/>
  <c r="G31" i="4"/>
  <c r="AG39" i="6" s="1"/>
  <c r="H29" i="7"/>
  <c r="AH47" i="6" s="1"/>
  <c r="H29" i="4"/>
  <c r="AG47" i="6" s="1"/>
  <c r="H32" i="7"/>
  <c r="AH50" i="6" s="1"/>
  <c r="H32" i="4"/>
  <c r="AG50" i="6" s="1"/>
  <c r="N21" i="7"/>
  <c r="S9" i="6" s="1"/>
  <c r="N21" i="4"/>
  <c r="R9" i="6" s="1"/>
  <c r="N30" i="7"/>
  <c r="AW8" i="6" s="1"/>
  <c r="N30" i="4"/>
  <c r="AV8" i="6" s="1"/>
  <c r="N29" i="4"/>
  <c r="AV7" i="6" s="1"/>
  <c r="Q33" i="7"/>
  <c r="AW41" i="6" s="1"/>
  <c r="Q33" i="4"/>
  <c r="AV41" i="6" s="1"/>
  <c r="Q30" i="7"/>
  <c r="AW38" i="6" s="1"/>
  <c r="Q30" i="4"/>
  <c r="AV38" i="6" s="1"/>
  <c r="I32" i="7"/>
  <c r="AH60" i="6" s="1"/>
  <c r="I32" i="4"/>
  <c r="AG60" i="6" s="1"/>
  <c r="R21" i="7"/>
  <c r="S49" i="6" s="1"/>
  <c r="R21" i="4"/>
  <c r="R49" i="6" s="1"/>
  <c r="D32" i="7"/>
  <c r="AH10" i="6" s="1"/>
  <c r="D32" i="4"/>
  <c r="AG10" i="6" s="1"/>
  <c r="L32" i="7"/>
  <c r="AH90" i="6" s="1"/>
  <c r="L32" i="4"/>
  <c r="AG90" i="6" s="1"/>
  <c r="W24" i="7"/>
  <c r="AW92" i="6" s="1"/>
  <c r="U29" i="7"/>
  <c r="AW77" i="6" s="1"/>
  <c r="U29" i="4"/>
  <c r="AV77" i="6" s="1"/>
  <c r="J29" i="7"/>
  <c r="AH67" i="6" s="1"/>
  <c r="J29" i="4"/>
  <c r="AG67" i="6" s="1"/>
  <c r="J21" i="4"/>
  <c r="C69" i="6" s="1"/>
  <c r="J21" i="7"/>
  <c r="D69" i="6" s="1"/>
  <c r="F23" i="4"/>
  <c r="C31" i="6" s="1"/>
  <c r="F23" i="7"/>
  <c r="D31" i="6" s="1"/>
  <c r="J31" i="4"/>
  <c r="AG69" i="6" s="1"/>
  <c r="J31" i="7"/>
  <c r="AH69" i="6" s="1"/>
  <c r="V31" i="7"/>
  <c r="AW89" i="6" s="1"/>
  <c r="V31" i="4"/>
  <c r="AV89" i="6" s="1"/>
  <c r="L30" i="7"/>
  <c r="AH88" i="6" s="1"/>
  <c r="L30" i="4"/>
  <c r="AG88" i="6" s="1"/>
  <c r="U30" i="7"/>
  <c r="AW78" i="6" s="1"/>
  <c r="U30" i="4"/>
  <c r="AV78" i="6" s="1"/>
  <c r="V23" i="7"/>
  <c r="S91" i="6" s="1"/>
  <c r="V23" i="4"/>
  <c r="R91" i="6" s="1"/>
  <c r="L23" i="7"/>
  <c r="D91" i="6" s="1"/>
  <c r="L23" i="4"/>
  <c r="S33" i="7"/>
  <c r="AW61" i="6" s="1"/>
  <c r="S33" i="4"/>
  <c r="AV61" i="6" s="1"/>
  <c r="F22" i="7"/>
  <c r="D30" i="6" s="1"/>
  <c r="F22" i="4"/>
  <c r="C30" i="6" s="1"/>
  <c r="M29" i="7"/>
  <c r="AH97" i="6" s="1"/>
  <c r="M29" i="4"/>
  <c r="AG97" i="6" s="1"/>
  <c r="M16" i="7"/>
  <c r="D94" i="6" s="1"/>
  <c r="M16" i="4"/>
  <c r="C94" i="6" s="1"/>
  <c r="R17" i="7"/>
  <c r="S45" i="6" s="1"/>
  <c r="R17" i="4"/>
  <c r="R45" i="6" s="1"/>
  <c r="U17" i="7"/>
  <c r="S75" i="6" s="1"/>
  <c r="U17" i="4"/>
  <c r="R75" i="6" s="1"/>
  <c r="L17" i="7"/>
  <c r="D85" i="6" s="1"/>
  <c r="L17" i="4"/>
  <c r="I17" i="7"/>
  <c r="D55" i="6" s="1"/>
  <c r="I17" i="4"/>
  <c r="C55" i="6" s="1"/>
  <c r="I18" i="7"/>
  <c r="D56" i="6" s="1"/>
  <c r="I18" i="4"/>
  <c r="C56" i="6" s="1"/>
  <c r="L18" i="7"/>
  <c r="D86" i="6" s="1"/>
  <c r="L18" i="4"/>
  <c r="U18" i="7"/>
  <c r="S76" i="6" s="1"/>
  <c r="U18" i="4"/>
  <c r="R76" i="6" s="1"/>
  <c r="R18" i="7"/>
  <c r="S46" i="6" s="1"/>
  <c r="R18" i="4"/>
  <c r="R46" i="6" s="1"/>
  <c r="H19" i="4"/>
  <c r="C47" i="6" s="1"/>
  <c r="H19" i="7"/>
  <c r="D47" i="6" s="1"/>
  <c r="K19" i="7"/>
  <c r="D77" i="6" s="1"/>
  <c r="K19" i="4"/>
  <c r="C77" i="6" s="1"/>
  <c r="V19" i="7"/>
  <c r="S87" i="6" s="1"/>
  <c r="V19" i="4"/>
  <c r="R87" i="6" s="1"/>
  <c r="S19" i="7"/>
  <c r="S57" i="6" s="1"/>
  <c r="S19" i="4"/>
  <c r="R57" i="6" s="1"/>
  <c r="E19" i="7"/>
  <c r="D17" i="6" s="1"/>
  <c r="E19" i="4"/>
  <c r="C17" i="6" s="1"/>
  <c r="G20" i="7"/>
  <c r="D38" i="6" s="1"/>
  <c r="G20" i="4"/>
  <c r="C38" i="6" s="1"/>
  <c r="J20" i="7"/>
  <c r="D68" i="6" s="1"/>
  <c r="J20" i="4"/>
  <c r="C68" i="6" s="1"/>
  <c r="W20" i="4"/>
  <c r="R98" i="6" s="1"/>
  <c r="W20" i="7"/>
  <c r="S98" i="6" s="1"/>
  <c r="D20" i="4"/>
  <c r="C8" i="6" s="1"/>
  <c r="D20" i="7"/>
  <c r="D8" i="6" s="1"/>
  <c r="V25" i="4"/>
  <c r="AV83" i="6" s="1"/>
  <c r="V25" i="7"/>
  <c r="AW83" i="6" s="1"/>
  <c r="S25" i="7"/>
  <c r="AW53" i="6" s="1"/>
  <c r="S25" i="4"/>
  <c r="AV53" i="6" s="1"/>
  <c r="P25" i="3"/>
  <c r="N26" i="4"/>
  <c r="AV4" i="6" s="1"/>
  <c r="U27" i="7"/>
  <c r="AW75" i="6" s="1"/>
  <c r="U27" i="4"/>
  <c r="AV75" i="6" s="1"/>
  <c r="R27" i="4"/>
  <c r="AV45" i="6" s="1"/>
  <c r="R27" i="7"/>
  <c r="AW45" i="6" s="1"/>
  <c r="D27" i="4"/>
  <c r="AG5" i="6" s="1"/>
  <c r="S27" i="7"/>
  <c r="AW55" i="6" s="1"/>
  <c r="S27" i="4"/>
  <c r="AV55" i="6" s="1"/>
  <c r="M27" i="7"/>
  <c r="AH95" i="6" s="1"/>
  <c r="M27" i="4"/>
  <c r="AG95" i="6" s="1"/>
  <c r="E28" i="4"/>
  <c r="AG16" i="6" s="1"/>
  <c r="R28" i="7"/>
  <c r="AW46" i="6" s="1"/>
  <c r="R28" i="4"/>
  <c r="AV46" i="6" s="1"/>
  <c r="O28" i="4"/>
  <c r="AV16" i="6" s="1"/>
  <c r="D31" i="7"/>
  <c r="AH9" i="6" s="1"/>
  <c r="D31" i="4"/>
  <c r="AG9" i="6" s="1"/>
  <c r="E31" i="7"/>
  <c r="AH19" i="6" s="1"/>
  <c r="E32" i="4"/>
  <c r="AG20" i="6" s="1"/>
  <c r="E32" i="7"/>
  <c r="AH20" i="6" s="1"/>
  <c r="G32" i="7"/>
  <c r="AH40" i="6" s="1"/>
  <c r="G32" i="4"/>
  <c r="AG40" i="6" s="1"/>
  <c r="G30" i="7"/>
  <c r="AH38" i="6" s="1"/>
  <c r="G30" i="4"/>
  <c r="AG38" i="6" s="1"/>
  <c r="H23" i="7"/>
  <c r="D51" i="6" s="1"/>
  <c r="H23" i="4"/>
  <c r="C51" i="6" s="1"/>
  <c r="H31" i="7"/>
  <c r="AH49" i="6" s="1"/>
  <c r="H31" i="4"/>
  <c r="AG49" i="6" s="1"/>
  <c r="Q31" i="7"/>
  <c r="AW39" i="6" s="1"/>
  <c r="Q31" i="4"/>
  <c r="AV39" i="6" s="1"/>
  <c r="Q21" i="4"/>
  <c r="R39" i="6" s="1"/>
  <c r="Q21" i="7"/>
  <c r="S39" i="6" s="1"/>
  <c r="Q29" i="7"/>
  <c r="AW37" i="6" s="1"/>
  <c r="Q29" i="4"/>
  <c r="AV37" i="6" s="1"/>
  <c r="U23" i="7"/>
  <c r="S81" i="6" s="1"/>
  <c r="U23" i="4"/>
  <c r="R81" i="6" s="1"/>
  <c r="K21" i="7"/>
  <c r="D79" i="6" s="1"/>
  <c r="K21" i="4"/>
  <c r="C79" i="6" s="1"/>
  <c r="U16" i="4"/>
  <c r="R74" i="6" s="1"/>
  <c r="U16" i="7"/>
  <c r="S74" i="6" s="1"/>
  <c r="T21" i="7"/>
  <c r="S69" i="6" s="1"/>
  <c r="T21" i="4"/>
  <c r="R69" i="6" s="1"/>
  <c r="O32" i="4"/>
  <c r="AV20" i="6" s="1"/>
  <c r="T32" i="7"/>
  <c r="AW70" i="6" s="1"/>
  <c r="T32" i="4"/>
  <c r="AV70" i="6" s="1"/>
  <c r="L29" i="4"/>
  <c r="AG87" i="6" s="1"/>
  <c r="L29" i="7"/>
  <c r="AH87" i="6" s="1"/>
  <c r="I33" i="7"/>
  <c r="AH61" i="6" s="1"/>
  <c r="I33" i="4"/>
  <c r="AG61" i="6" s="1"/>
  <c r="R23" i="7"/>
  <c r="S51" i="6" s="1"/>
  <c r="R23" i="4"/>
  <c r="R51" i="6" s="1"/>
  <c r="K22" i="7"/>
  <c r="D80" i="6" s="1"/>
  <c r="K22" i="4"/>
  <c r="C80" i="6" s="1"/>
  <c r="T31" i="7"/>
  <c r="AW69" i="6" s="1"/>
  <c r="T31" i="4"/>
  <c r="AV69" i="6" s="1"/>
  <c r="W31" i="7"/>
  <c r="AW99" i="6" s="1"/>
  <c r="W31" i="4"/>
  <c r="AV99" i="6" s="1"/>
  <c r="D33" i="7"/>
  <c r="AH11" i="6" s="1"/>
  <c r="D33" i="4"/>
  <c r="AG11" i="6" s="1"/>
  <c r="V30" i="7"/>
  <c r="AW88" i="6" s="1"/>
  <c r="V30" i="4"/>
  <c r="AV88" i="6" s="1"/>
  <c r="W22" i="7"/>
  <c r="S100" i="6" s="1"/>
  <c r="W22" i="4"/>
  <c r="R100" i="6" s="1"/>
  <c r="F33" i="4"/>
  <c r="AG31" i="6" s="1"/>
  <c r="F33" i="7"/>
  <c r="AH31" i="6" s="1"/>
  <c r="R22" i="4"/>
  <c r="R50" i="6" s="1"/>
  <c r="R22" i="7"/>
  <c r="S50" i="6" s="1"/>
  <c r="K29" i="7"/>
  <c r="AH77" i="6" s="1"/>
  <c r="K29" i="4"/>
  <c r="AG77" i="6" s="1"/>
  <c r="T29" i="7"/>
  <c r="AW67" i="6" s="1"/>
  <c r="T29" i="4"/>
  <c r="AV67" i="6" s="1"/>
  <c r="D19" i="7"/>
  <c r="D7" i="6" s="1"/>
  <c r="D19" i="4"/>
  <c r="C7" i="6" s="1"/>
  <c r="M17" i="7"/>
  <c r="D95" i="6" s="1"/>
  <c r="M17" i="4"/>
  <c r="C95" i="6" s="1"/>
  <c r="K18" i="7"/>
  <c r="D76" i="6" s="1"/>
  <c r="K18" i="4"/>
  <c r="C76" i="6" s="1"/>
  <c r="V18" i="4"/>
  <c r="R86" i="6" s="1"/>
  <c r="V18" i="7"/>
  <c r="S86" i="6" s="1"/>
  <c r="S18" i="4"/>
  <c r="R56" i="6" s="1"/>
  <c r="S18" i="7"/>
  <c r="S56" i="6" s="1"/>
  <c r="M20" i="7"/>
  <c r="D98" i="6" s="1"/>
  <c r="M20" i="4"/>
  <c r="C98" i="6" s="1"/>
  <c r="Q20" i="7"/>
  <c r="S38" i="6" s="1"/>
  <c r="Q20" i="4"/>
  <c r="R38" i="6" s="1"/>
  <c r="Q24" i="4"/>
  <c r="AV32" i="6" s="1"/>
  <c r="M25" i="7"/>
  <c r="AH93" i="6" s="1"/>
  <c r="M25" i="4"/>
  <c r="AG93" i="6" s="1"/>
  <c r="W25" i="4"/>
  <c r="AV93" i="6" s="1"/>
  <c r="W25" i="7"/>
  <c r="AW93" i="6" s="1"/>
  <c r="Q25" i="4"/>
  <c r="AV33" i="6" s="1"/>
  <c r="M26" i="7"/>
  <c r="AH94" i="6" s="1"/>
  <c r="M26" i="4"/>
  <c r="AG94" i="6" s="1"/>
  <c r="D26" i="4"/>
  <c r="AG4" i="6" s="1"/>
  <c r="G27" i="4"/>
  <c r="AG35" i="6" s="1"/>
  <c r="V28" i="7"/>
  <c r="AW86" i="6" s="1"/>
  <c r="V28" i="4"/>
  <c r="AV86" i="6" s="1"/>
  <c r="D29" i="7"/>
  <c r="AH7" i="6" s="1"/>
  <c r="D29" i="4"/>
  <c r="AG7" i="6" s="1"/>
  <c r="E30" i="7"/>
  <c r="AH18" i="6" s="1"/>
  <c r="E30" i="4"/>
  <c r="AG18" i="6" s="1"/>
  <c r="G21" i="7"/>
  <c r="D39" i="6" s="1"/>
  <c r="G21" i="4"/>
  <c r="C39" i="6" s="1"/>
  <c r="Q26" i="4"/>
  <c r="AV34" i="6" s="1"/>
  <c r="J23" i="4"/>
  <c r="C71" i="6" s="1"/>
  <c r="J23" i="7"/>
  <c r="D71" i="6" s="1"/>
  <c r="S32" i="7"/>
  <c r="AW60" i="6" s="1"/>
  <c r="S32" i="4"/>
  <c r="AV60" i="6" s="1"/>
  <c r="I21" i="7"/>
  <c r="D59" i="6" s="1"/>
  <c r="I21" i="4"/>
  <c r="C59" i="6" s="1"/>
  <c r="H33" i="7"/>
  <c r="AH51" i="6" s="1"/>
  <c r="H33" i="4"/>
  <c r="AG51" i="6" s="1"/>
  <c r="M31" i="7"/>
  <c r="AH99" i="6" s="1"/>
  <c r="M31" i="4"/>
  <c r="AG99" i="6" s="1"/>
  <c r="U26" i="4"/>
  <c r="AV74" i="6" s="1"/>
  <c r="U26" i="7"/>
  <c r="AW74" i="6" s="1"/>
  <c r="V26" i="7"/>
  <c r="AW84" i="6" s="1"/>
  <c r="V26" i="4"/>
  <c r="AV84" i="6" s="1"/>
  <c r="R29" i="4"/>
  <c r="AV47" i="6" s="1"/>
  <c r="R29" i="7"/>
  <c r="AW47" i="6" s="1"/>
  <c r="L21" i="4"/>
  <c r="L21" i="7"/>
  <c r="D89" i="6" s="1"/>
  <c r="R32" i="7"/>
  <c r="AW50" i="6" s="1"/>
  <c r="R32" i="4"/>
  <c r="AV50" i="6" s="1"/>
  <c r="D22" i="7"/>
  <c r="D10" i="6" s="1"/>
  <c r="D22" i="4"/>
  <c r="C10" i="6" s="1"/>
  <c r="M33" i="7"/>
  <c r="AH101" i="6" s="1"/>
  <c r="M33" i="4"/>
  <c r="AG101" i="6" s="1"/>
  <c r="R33" i="4"/>
  <c r="AV51" i="6" s="1"/>
  <c r="R33" i="7"/>
  <c r="AW51" i="6" s="1"/>
  <c r="V22" i="4"/>
  <c r="R90" i="6" s="1"/>
  <c r="V22" i="7"/>
  <c r="S90" i="6" s="1"/>
  <c r="V29" i="7"/>
  <c r="AW87" i="6" s="1"/>
  <c r="V29" i="4"/>
  <c r="AV87" i="6" s="1"/>
  <c r="S29" i="7"/>
  <c r="AW57" i="6" s="1"/>
  <c r="S29" i="4"/>
  <c r="AV57" i="6" s="1"/>
  <c r="S16" i="7"/>
  <c r="S54" i="6" s="1"/>
  <c r="S16" i="4"/>
  <c r="R54" i="6" s="1"/>
  <c r="V16" i="7"/>
  <c r="S84" i="6" s="1"/>
  <c r="V16" i="4"/>
  <c r="R84" i="6" s="1"/>
  <c r="K16" i="7"/>
  <c r="D74" i="6" s="1"/>
  <c r="K16" i="4"/>
  <c r="C74" i="6" s="1"/>
  <c r="W17" i="7"/>
  <c r="S95" i="6" s="1"/>
  <c r="W17" i="4"/>
  <c r="R95" i="6" s="1"/>
  <c r="J18" i="4"/>
  <c r="C66" i="6" s="1"/>
  <c r="W18" i="7"/>
  <c r="S96" i="6" s="1"/>
  <c r="W18" i="4"/>
  <c r="R96" i="6" s="1"/>
  <c r="Q19" i="7"/>
  <c r="S37" i="6" s="1"/>
  <c r="Q19" i="4"/>
  <c r="R37" i="6" s="1"/>
  <c r="N19" i="4"/>
  <c r="R7" i="6" s="1"/>
  <c r="F19" i="4"/>
  <c r="C27" i="6" s="1"/>
  <c r="F19" i="7"/>
  <c r="D27" i="6" s="1"/>
  <c r="M19" i="7"/>
  <c r="D97" i="6" s="1"/>
  <c r="M19" i="4"/>
  <c r="C97" i="6" s="1"/>
  <c r="T19" i="7"/>
  <c r="S67" i="6" s="1"/>
  <c r="R20" i="7"/>
  <c r="S48" i="6" s="1"/>
  <c r="R20" i="4"/>
  <c r="R48" i="6" s="1"/>
  <c r="O20" i="7"/>
  <c r="S18" i="6" s="1"/>
  <c r="I20" i="7"/>
  <c r="D58" i="6" s="1"/>
  <c r="I20" i="4"/>
  <c r="C58" i="6" s="1"/>
  <c r="L20" i="7"/>
  <c r="D88" i="6" s="1"/>
  <c r="L20" i="4"/>
  <c r="U20" i="7"/>
  <c r="S78" i="6" s="1"/>
  <c r="U20" i="4"/>
  <c r="R78" i="6" s="1"/>
  <c r="K24" i="7"/>
  <c r="AH72" i="6" s="1"/>
  <c r="G25" i="4"/>
  <c r="AG33" i="6" s="1"/>
  <c r="D25" i="4"/>
  <c r="AG3" i="6" s="1"/>
  <c r="U25" i="7"/>
  <c r="AW73" i="6" s="1"/>
  <c r="I26" i="7"/>
  <c r="AH54" i="6" s="1"/>
  <c r="I26" i="4"/>
  <c r="AG54" i="6" s="1"/>
  <c r="K27" i="4"/>
  <c r="AG75" i="6" s="1"/>
  <c r="K27" i="7"/>
  <c r="AH75" i="6" s="1"/>
  <c r="L27" i="7"/>
  <c r="AH85" i="6" s="1"/>
  <c r="L27" i="4"/>
  <c r="AG85" i="6" s="1"/>
  <c r="E27" i="4"/>
  <c r="AG15" i="6" s="1"/>
  <c r="T27" i="7"/>
  <c r="AW65" i="6" s="1"/>
  <c r="T27" i="4"/>
  <c r="AV65" i="6" s="1"/>
  <c r="L28" i="7"/>
  <c r="AH86" i="6" s="1"/>
  <c r="L28" i="4"/>
  <c r="AG86" i="6" s="1"/>
  <c r="M28" i="7"/>
  <c r="AH96" i="6" s="1"/>
  <c r="M28" i="4"/>
  <c r="AG96" i="6" s="1"/>
  <c r="W28" i="7"/>
  <c r="AW96" i="6" s="1"/>
  <c r="W28" i="4"/>
  <c r="AV96" i="6" s="1"/>
  <c r="Q28" i="4"/>
  <c r="AV36" i="6" s="1"/>
  <c r="D21" i="4"/>
  <c r="C9" i="6" s="1"/>
  <c r="D21" i="7"/>
  <c r="D9" i="6" s="1"/>
  <c r="E21" i="7"/>
  <c r="D19" i="6" s="1"/>
  <c r="E21" i="4"/>
  <c r="C19" i="6" s="1"/>
  <c r="E22" i="4"/>
  <c r="C20" i="6" s="1"/>
  <c r="E22" i="7"/>
  <c r="D20" i="6" s="1"/>
  <c r="G23" i="7"/>
  <c r="D41" i="6" s="1"/>
  <c r="G23" i="4"/>
  <c r="C41" i="6" s="1"/>
  <c r="H30" i="7"/>
  <c r="AH48" i="6" s="1"/>
  <c r="H30" i="4"/>
  <c r="AG48" i="6" s="1"/>
  <c r="H22" i="4"/>
  <c r="C50" i="6" s="1"/>
  <c r="N33" i="7"/>
  <c r="AW11" i="6" s="1"/>
  <c r="N33" i="4"/>
  <c r="AV11" i="6" s="1"/>
  <c r="N32" i="7"/>
  <c r="AW10" i="6" s="1"/>
  <c r="N32" i="4"/>
  <c r="AV10" i="6" s="1"/>
  <c r="N31" i="4"/>
  <c r="AV9" i="6" s="1"/>
  <c r="N31" i="7"/>
  <c r="AW9" i="6" s="1"/>
  <c r="O22" i="7"/>
  <c r="S20" i="6" s="1"/>
  <c r="O22" i="4"/>
  <c r="R20" i="6" s="1"/>
  <c r="P13" i="5"/>
  <c r="Q23" i="7"/>
  <c r="S41" i="6" s="1"/>
  <c r="Q23" i="4"/>
  <c r="R41" i="6" s="1"/>
  <c r="Q32" i="7"/>
  <c r="AW40" i="6" s="1"/>
  <c r="Q32" i="4"/>
  <c r="AV40" i="6" s="1"/>
  <c r="V32" i="7"/>
  <c r="AW90" i="6" s="1"/>
  <c r="V32" i="4"/>
  <c r="AV90" i="6" s="1"/>
  <c r="V21" i="7"/>
  <c r="S89" i="6" s="1"/>
  <c r="V21" i="4"/>
  <c r="R89" i="6" s="1"/>
  <c r="K32" i="4"/>
  <c r="AG80" i="6" s="1"/>
  <c r="K32" i="7"/>
  <c r="AH80" i="6" s="1"/>
  <c r="M21" i="7"/>
  <c r="D99" i="6" s="1"/>
  <c r="M21" i="4"/>
  <c r="C99" i="6" s="1"/>
  <c r="G29" i="7"/>
  <c r="AH37" i="6" s="1"/>
  <c r="G29" i="4"/>
  <c r="AG37" i="6" s="1"/>
  <c r="W33" i="7"/>
  <c r="AW101" i="6" s="1"/>
  <c r="W33" i="4"/>
  <c r="AV101" i="6" s="1"/>
  <c r="S31" i="7"/>
  <c r="AW59" i="6" s="1"/>
  <c r="S31" i="4"/>
  <c r="AV59" i="6" s="1"/>
  <c r="K30" i="7"/>
  <c r="AH78" i="6" s="1"/>
  <c r="K30" i="4"/>
  <c r="AG78" i="6" s="1"/>
  <c r="L31" i="7"/>
  <c r="AH89" i="6" s="1"/>
  <c r="L31" i="4"/>
  <c r="AG89" i="6" s="1"/>
  <c r="R31" i="7"/>
  <c r="AW49" i="6" s="1"/>
  <c r="R31" i="4"/>
  <c r="AV49" i="6" s="1"/>
  <c r="F30" i="4"/>
  <c r="AG28" i="6" s="1"/>
  <c r="S30" i="7"/>
  <c r="AW58" i="6" s="1"/>
  <c r="S30" i="4"/>
  <c r="AV58" i="6" s="1"/>
  <c r="F29" i="7"/>
  <c r="AH27" i="6" s="1"/>
  <c r="F29" i="4"/>
  <c r="AG27" i="6" s="1"/>
  <c r="M22" i="4"/>
  <c r="C100" i="6" s="1"/>
  <c r="M22" i="7"/>
  <c r="D100" i="6" s="1"/>
  <c r="U22" i="7"/>
  <c r="S80" i="6" s="1"/>
  <c r="U22" i="4"/>
  <c r="R80" i="6" s="1"/>
  <c r="K33" i="7"/>
  <c r="AH81" i="6" s="1"/>
  <c r="K33" i="4"/>
  <c r="AG81" i="6" s="1"/>
  <c r="U33" i="7"/>
  <c r="AW81" i="6" s="1"/>
  <c r="U33" i="4"/>
  <c r="AV81" i="6" s="1"/>
  <c r="V33" i="4"/>
  <c r="AV91" i="6" s="1"/>
  <c r="V33" i="7"/>
  <c r="AW91" i="6" s="1"/>
  <c r="T24" i="7"/>
  <c r="AW62" i="6" s="1"/>
  <c r="L22" i="7"/>
  <c r="D90" i="6" s="1"/>
  <c r="L22" i="4"/>
  <c r="I29" i="7"/>
  <c r="AH57" i="6" s="1"/>
  <c r="I29" i="4"/>
  <c r="AG57" i="6" s="1"/>
  <c r="W29" i="7"/>
  <c r="AW97" i="6" s="1"/>
  <c r="W29" i="4"/>
  <c r="AV97" i="6" s="1"/>
  <c r="U14" i="7"/>
  <c r="S72" i="6" s="1"/>
  <c r="U14" i="4"/>
  <c r="R72" i="6" s="1"/>
  <c r="V14" i="7"/>
  <c r="S82" i="6" s="1"/>
  <c r="V14" i="4"/>
  <c r="R82" i="6" s="1"/>
  <c r="M14" i="7"/>
  <c r="D92" i="6" s="1"/>
  <c r="M14" i="4"/>
  <c r="C92" i="6" s="1"/>
  <c r="S14" i="4"/>
  <c r="R52" i="6" s="1"/>
  <c r="S14" i="7"/>
  <c r="S52" i="6" s="1"/>
  <c r="R14" i="7"/>
  <c r="S42" i="6" s="1"/>
  <c r="R14" i="4"/>
  <c r="R42" i="6" s="1"/>
  <c r="T14" i="4"/>
  <c r="R62" i="6" s="1"/>
  <c r="T14" i="7"/>
  <c r="S62" i="6" s="1"/>
  <c r="I14" i="7"/>
  <c r="D52" i="6" s="1"/>
  <c r="I14" i="4"/>
  <c r="C52" i="6" s="1"/>
  <c r="W14" i="4"/>
  <c r="R92" i="6" s="1"/>
  <c r="W14" i="7"/>
  <c r="S92" i="6" s="1"/>
  <c r="L14" i="4"/>
  <c r="C82" i="6" s="1"/>
  <c r="L14" i="7"/>
  <c r="D82" i="6" s="1"/>
  <c r="K14" i="7"/>
  <c r="D72" i="6" s="1"/>
  <c r="L15" i="7"/>
  <c r="D83" i="6" s="1"/>
  <c r="L15" i="4"/>
  <c r="U15" i="4"/>
  <c r="R73" i="6" s="1"/>
  <c r="U15" i="7"/>
  <c r="S73" i="6" s="1"/>
  <c r="R15" i="4"/>
  <c r="R43" i="6" s="1"/>
  <c r="R15" i="7"/>
  <c r="S43" i="6" s="1"/>
  <c r="M15" i="7"/>
  <c r="D93" i="6" s="1"/>
  <c r="M15" i="4"/>
  <c r="C93" i="6" s="1"/>
  <c r="T15" i="7"/>
  <c r="S63" i="6" s="1"/>
  <c r="T15" i="4"/>
  <c r="R63" i="6" s="1"/>
  <c r="H15" i="4"/>
  <c r="C43" i="6" s="1"/>
  <c r="K15" i="7"/>
  <c r="D73" i="6" s="1"/>
  <c r="K15" i="4"/>
  <c r="C73" i="6" s="1"/>
  <c r="V15" i="4"/>
  <c r="R83" i="6" s="1"/>
  <c r="V15" i="7"/>
  <c r="S83" i="6" s="1"/>
  <c r="I15" i="7"/>
  <c r="D53" i="6" s="1"/>
  <c r="I15" i="4"/>
  <c r="C53" i="6" s="1"/>
  <c r="O15" i="4"/>
  <c r="R13" i="6" s="1"/>
  <c r="D15" i="4"/>
  <c r="C3" i="6" s="1"/>
  <c r="G15" i="4"/>
  <c r="C33" i="6" s="1"/>
  <c r="F15" i="4"/>
  <c r="C23" i="6" s="1"/>
  <c r="E15" i="4"/>
  <c r="C13" i="6" s="1"/>
  <c r="S15" i="4"/>
  <c r="R53" i="6" s="1"/>
  <c r="S15" i="7"/>
  <c r="S53" i="6" s="1"/>
  <c r="Q15" i="4"/>
  <c r="R33" i="6" s="1"/>
  <c r="N15" i="4"/>
  <c r="R3" i="6" s="1"/>
  <c r="W15" i="4"/>
  <c r="R93" i="6" s="1"/>
  <c r="W15" i="7"/>
  <c r="S93" i="6" s="1"/>
  <c r="P15" i="4"/>
  <c r="R23" i="6" s="1"/>
  <c r="P31" i="3"/>
  <c r="P30" i="3"/>
  <c r="P22" i="3"/>
  <c r="P21" i="3"/>
  <c r="C3" i="12" l="1"/>
  <c r="D3" i="12" s="1"/>
  <c r="F3" i="12"/>
  <c r="G3" i="12"/>
  <c r="G20" i="9"/>
  <c r="I20" i="9"/>
  <c r="G17" i="9"/>
  <c r="H18" i="9" s="1"/>
  <c r="G19" i="9"/>
  <c r="H19" i="9" s="1"/>
  <c r="I19" i="9"/>
  <c r="H17" i="9"/>
  <c r="C21" i="9"/>
  <c r="G21" i="9" s="1"/>
  <c r="H20" i="9"/>
  <c r="P32" i="3"/>
  <c r="P13" i="7"/>
  <c r="O23" i="7"/>
  <c r="S21" i="6" s="1"/>
  <c r="O21" i="7"/>
  <c r="S19" i="6" s="1"/>
  <c r="P29" i="3"/>
  <c r="P33" i="3"/>
  <c r="P33" i="4" s="1"/>
  <c r="AV31" i="6" s="1"/>
  <c r="P13" i="4"/>
  <c r="P20" i="3"/>
  <c r="O33" i="4"/>
  <c r="AV21" i="6" s="1"/>
  <c r="P16" i="3"/>
  <c r="P16" i="4" s="1"/>
  <c r="R24" i="6" s="1"/>
  <c r="P18" i="3"/>
  <c r="P18" i="4" s="1"/>
  <c r="R26" i="6" s="1"/>
  <c r="P14" i="3"/>
  <c r="P14" i="4" s="1"/>
  <c r="R22" i="6" s="1"/>
  <c r="P23" i="3"/>
  <c r="P26" i="3"/>
  <c r="C28" i="9" s="1"/>
  <c r="I28" i="9" s="1"/>
  <c r="O31" i="4"/>
  <c r="AV19" i="6" s="1"/>
  <c r="P19" i="3"/>
  <c r="P19" i="7" s="1"/>
  <c r="S27" i="6" s="1"/>
  <c r="F31" i="7"/>
  <c r="AH29" i="6" s="1"/>
  <c r="I25" i="7"/>
  <c r="AH53" i="6" s="1"/>
  <c r="L25" i="4"/>
  <c r="AG83" i="6" s="1"/>
  <c r="N22" i="7"/>
  <c r="S10" i="6" s="1"/>
  <c r="N23" i="4"/>
  <c r="R11" i="6" s="1"/>
  <c r="W26" i="4"/>
  <c r="AV94" i="6" s="1"/>
  <c r="I24" i="4"/>
  <c r="AG52" i="6" s="1"/>
  <c r="M24" i="7"/>
  <c r="AH92" i="6" s="1"/>
  <c r="L26" i="4"/>
  <c r="AG84" i="6" s="1"/>
  <c r="J14" i="7"/>
  <c r="D62" i="6" s="1"/>
  <c r="J24" i="4"/>
  <c r="AG62" i="6" s="1"/>
  <c r="J25" i="7"/>
  <c r="AH63" i="6" s="1"/>
  <c r="J26" i="7"/>
  <c r="AH64" i="6" s="1"/>
  <c r="T28" i="4"/>
  <c r="AV66" i="6" s="1"/>
  <c r="J22" i="7"/>
  <c r="D70" i="6" s="1"/>
  <c r="R24" i="4"/>
  <c r="AV42" i="6" s="1"/>
  <c r="O29" i="7"/>
  <c r="AW17" i="6" s="1"/>
  <c r="O19" i="4"/>
  <c r="R17" i="6" s="1"/>
  <c r="J15" i="4"/>
  <c r="C63" i="6" s="1"/>
  <c r="J33" i="4"/>
  <c r="AG71" i="6" s="1"/>
  <c r="S24" i="7"/>
  <c r="AW52" i="6" s="1"/>
  <c r="V24" i="4"/>
  <c r="AV82" i="6" s="1"/>
  <c r="T16" i="4"/>
  <c r="R64" i="6" s="1"/>
  <c r="T23" i="7"/>
  <c r="S71" i="6" s="1"/>
  <c r="J30" i="7"/>
  <c r="AH68" i="6" s="1"/>
  <c r="J17" i="7"/>
  <c r="D65" i="6" s="1"/>
  <c r="J19" i="4"/>
  <c r="C67" i="6" s="1"/>
  <c r="T22" i="4"/>
  <c r="R70" i="6" s="1"/>
  <c r="U24" i="4"/>
  <c r="AV72" i="6" s="1"/>
  <c r="T25" i="7"/>
  <c r="AW63" i="6" s="1"/>
  <c r="J28" i="7"/>
  <c r="AH66" i="6" s="1"/>
  <c r="C25" i="9"/>
  <c r="I25" i="9" s="1"/>
  <c r="J27" i="7"/>
  <c r="AH65" i="6" s="1"/>
  <c r="AV2" i="6"/>
  <c r="J16" i="7"/>
  <c r="D64" i="6" s="1"/>
  <c r="C27" i="9"/>
  <c r="I27" i="9" s="1"/>
  <c r="AG2" i="6"/>
  <c r="C26" i="9"/>
  <c r="I26" i="9" s="1"/>
  <c r="C2" i="6"/>
  <c r="R2" i="6"/>
  <c r="G25" i="7"/>
  <c r="AH33" i="6" s="1"/>
  <c r="P19" i="4"/>
  <c r="R27" i="6" s="1"/>
  <c r="F25" i="7"/>
  <c r="AH23" i="6" s="1"/>
  <c r="E28" i="7"/>
  <c r="AH16" i="6" s="1"/>
  <c r="G24" i="7"/>
  <c r="AH32" i="6" s="1"/>
  <c r="D28" i="7"/>
  <c r="AH6" i="6" s="1"/>
  <c r="P31" i="7"/>
  <c r="AW29" i="6" s="1"/>
  <c r="P31" i="4"/>
  <c r="AV29" i="6" s="1"/>
  <c r="P22" i="7"/>
  <c r="S30" i="6" s="1"/>
  <c r="P22" i="4"/>
  <c r="P29" i="7"/>
  <c r="AW27" i="6" s="1"/>
  <c r="P29" i="4"/>
  <c r="AV27" i="6" s="1"/>
  <c r="P33" i="7"/>
  <c r="AW31" i="6" s="1"/>
  <c r="E27" i="7"/>
  <c r="AH15" i="6" s="1"/>
  <c r="H27" i="7"/>
  <c r="AH45" i="6" s="1"/>
  <c r="H26" i="7"/>
  <c r="AH44" i="6" s="1"/>
  <c r="P25" i="4"/>
  <c r="AV23" i="6" s="1"/>
  <c r="P21" i="7"/>
  <c r="S29" i="6" s="1"/>
  <c r="P21" i="4"/>
  <c r="R29" i="6" s="1"/>
  <c r="P30" i="4"/>
  <c r="AV28" i="6" s="1"/>
  <c r="P30" i="7"/>
  <c r="AW28" i="6" s="1"/>
  <c r="P20" i="7"/>
  <c r="S28" i="6" s="1"/>
  <c r="P20" i="4"/>
  <c r="P23" i="7"/>
  <c r="S31" i="6" s="1"/>
  <c r="P23" i="4"/>
  <c r="R31" i="6" s="1"/>
  <c r="P32" i="7"/>
  <c r="AW30" i="6" s="1"/>
  <c r="P32" i="4"/>
  <c r="AV30" i="6" s="1"/>
  <c r="P26" i="4"/>
  <c r="AV24" i="6" s="1"/>
  <c r="G15" i="7"/>
  <c r="D33" i="6" s="1"/>
  <c r="H15" i="7"/>
  <c r="D43" i="6" s="1"/>
  <c r="E18" i="7"/>
  <c r="D16" i="6" s="1"/>
  <c r="D18" i="7"/>
  <c r="D6" i="6" s="1"/>
  <c r="F16" i="7"/>
  <c r="D24" i="6" s="1"/>
  <c r="G18" i="7"/>
  <c r="D36" i="6" s="1"/>
  <c r="E3" i="12" l="1"/>
  <c r="C5" i="12"/>
  <c r="E5" i="12" s="1"/>
  <c r="F5" i="12"/>
  <c r="G5" i="12"/>
  <c r="G2" i="12"/>
  <c r="F2" i="12"/>
  <c r="C2" i="12"/>
  <c r="Q2" i="12" s="1"/>
  <c r="C4" i="12"/>
  <c r="F4" i="12"/>
  <c r="G4" i="12"/>
  <c r="E2" i="12"/>
  <c r="G14" i="7"/>
  <c r="D32" i="6" s="1"/>
  <c r="H16" i="7"/>
  <c r="D44" i="6" s="1"/>
  <c r="F26" i="7"/>
  <c r="AH24" i="6" s="1"/>
  <c r="H28" i="7"/>
  <c r="AH46" i="6" s="1"/>
  <c r="G28" i="7"/>
  <c r="AH36" i="6" s="1"/>
  <c r="E25" i="7"/>
  <c r="AH13" i="6" s="1"/>
  <c r="H25" i="7"/>
  <c r="AH43" i="6" s="1"/>
  <c r="H14" i="7"/>
  <c r="D42" i="6" s="1"/>
  <c r="F18" i="7"/>
  <c r="D26" i="6" s="1"/>
  <c r="H18" i="7"/>
  <c r="D46" i="6" s="1"/>
  <c r="D24" i="7"/>
  <c r="AH2" i="6" s="1"/>
  <c r="D25" i="7"/>
  <c r="AH3" i="6" s="1"/>
  <c r="AI74" i="6" s="1"/>
  <c r="AJ74" i="6" s="1"/>
  <c r="H24" i="7"/>
  <c r="AH42" i="6" s="1"/>
  <c r="D27" i="7"/>
  <c r="AH5" i="6" s="1"/>
  <c r="G27" i="9"/>
  <c r="G28" i="9"/>
  <c r="G25" i="9"/>
  <c r="G26" i="9"/>
  <c r="E25" i="9"/>
  <c r="F27" i="9"/>
  <c r="F24" i="7"/>
  <c r="AH22" i="6" s="1"/>
  <c r="E24" i="7"/>
  <c r="AH12" i="6" s="1"/>
  <c r="D26" i="7"/>
  <c r="AH4" i="6" s="1"/>
  <c r="G26" i="7"/>
  <c r="AH34" i="6" s="1"/>
  <c r="E26" i="7"/>
  <c r="AH14" i="6" s="1"/>
  <c r="G27" i="7"/>
  <c r="AH35" i="6" s="1"/>
  <c r="F28" i="7"/>
  <c r="AH26" i="6" s="1"/>
  <c r="F27" i="7"/>
  <c r="AH25" i="6" s="1"/>
  <c r="E27" i="9"/>
  <c r="H17" i="7"/>
  <c r="D45" i="6" s="1"/>
  <c r="E16" i="7"/>
  <c r="D14" i="6" s="1"/>
  <c r="F17" i="7"/>
  <c r="D25" i="6" s="1"/>
  <c r="E17" i="7"/>
  <c r="D15" i="6" s="1"/>
  <c r="D14" i="7"/>
  <c r="D2" i="6" s="1"/>
  <c r="E14" i="7"/>
  <c r="D12" i="6" s="1"/>
  <c r="E15" i="7"/>
  <c r="D13" i="6" s="1"/>
  <c r="F15" i="7"/>
  <c r="D23" i="6" s="1"/>
  <c r="F25" i="9"/>
  <c r="C29" i="9"/>
  <c r="G29" i="9" s="1"/>
  <c r="D15" i="7"/>
  <c r="D3" i="6" s="1"/>
  <c r="D17" i="7"/>
  <c r="D5" i="6" s="1"/>
  <c r="G17" i="7"/>
  <c r="D35" i="6" s="1"/>
  <c r="F14" i="7"/>
  <c r="D22" i="6" s="1"/>
  <c r="D16" i="7"/>
  <c r="D4" i="6" s="1"/>
  <c r="G16" i="7"/>
  <c r="D34" i="6" s="1"/>
  <c r="AI23" i="6"/>
  <c r="AJ23" i="6" s="1"/>
  <c r="AI31" i="6"/>
  <c r="AJ31" i="6" s="1"/>
  <c r="AI51" i="6"/>
  <c r="AJ51" i="6" s="1"/>
  <c r="AI94" i="6"/>
  <c r="AJ94" i="6" s="1"/>
  <c r="AI83" i="6"/>
  <c r="AJ83" i="6" s="1"/>
  <c r="AI76" i="6"/>
  <c r="AJ76" i="6" s="1"/>
  <c r="AI96" i="6"/>
  <c r="AJ96" i="6" s="1"/>
  <c r="AI80" i="6"/>
  <c r="AJ80" i="6" s="1"/>
  <c r="AI2" i="6"/>
  <c r="AJ2" i="6" s="1"/>
  <c r="AK2" i="6" s="1"/>
  <c r="AL2" i="6" s="1"/>
  <c r="AI72" i="6"/>
  <c r="AJ72" i="6" s="1"/>
  <c r="AI87" i="6"/>
  <c r="AJ87" i="6" s="1"/>
  <c r="F26" i="9"/>
  <c r="E28" i="9"/>
  <c r="N14" i="7"/>
  <c r="S2" i="6" s="1"/>
  <c r="E26" i="9"/>
  <c r="F28" i="9"/>
  <c r="P15" i="7"/>
  <c r="S23" i="6" s="1"/>
  <c r="Q14" i="7"/>
  <c r="S32" i="6" s="1"/>
  <c r="P25" i="7"/>
  <c r="AW23" i="6" s="1"/>
  <c r="O14" i="7"/>
  <c r="S12" i="6" s="1"/>
  <c r="R30" i="6"/>
  <c r="O16" i="7"/>
  <c r="S14" i="6" s="1"/>
  <c r="N16" i="7"/>
  <c r="S4" i="6" s="1"/>
  <c r="N15" i="7"/>
  <c r="S3" i="6" s="1"/>
  <c r="R28" i="6"/>
  <c r="Q18" i="7"/>
  <c r="S36" i="6" s="1"/>
  <c r="P18" i="7"/>
  <c r="S26" i="6" s="1"/>
  <c r="P14" i="7"/>
  <c r="S22" i="6" s="1"/>
  <c r="O17" i="7"/>
  <c r="S15" i="6" s="1"/>
  <c r="N17" i="7"/>
  <c r="S5" i="6" s="1"/>
  <c r="O18" i="7"/>
  <c r="S16" i="6" s="1"/>
  <c r="N18" i="7"/>
  <c r="S6" i="6" s="1"/>
  <c r="O15" i="7"/>
  <c r="S13" i="6" s="1"/>
  <c r="Q16" i="7"/>
  <c r="S34" i="6" s="1"/>
  <c r="P16" i="7"/>
  <c r="S24" i="6" s="1"/>
  <c r="Q17" i="7"/>
  <c r="S35" i="6" s="1"/>
  <c r="P17" i="7"/>
  <c r="S25" i="6" s="1"/>
  <c r="Q15" i="7"/>
  <c r="S33" i="6" s="1"/>
  <c r="P24" i="7"/>
  <c r="AW22" i="6" s="1"/>
  <c r="P26" i="7"/>
  <c r="AW24" i="6" s="1"/>
  <c r="N24" i="7"/>
  <c r="AW2" i="6" s="1"/>
  <c r="Q28" i="7"/>
  <c r="AW36" i="6" s="1"/>
  <c r="P27" i="7"/>
  <c r="AW25" i="6" s="1"/>
  <c r="O25" i="7"/>
  <c r="AW13" i="6" s="1"/>
  <c r="N26" i="7"/>
  <c r="AW4" i="6" s="1"/>
  <c r="Q24" i="7"/>
  <c r="AW32" i="6" s="1"/>
  <c r="Q25" i="7"/>
  <c r="AW33" i="6" s="1"/>
  <c r="O24" i="7"/>
  <c r="AW12" i="6" s="1"/>
  <c r="P28" i="7"/>
  <c r="AW26" i="6" s="1"/>
  <c r="O28" i="7"/>
  <c r="AW16" i="6" s="1"/>
  <c r="Q27" i="7"/>
  <c r="AW35" i="6" s="1"/>
  <c r="O27" i="7"/>
  <c r="AW15" i="6" s="1"/>
  <c r="Q26" i="7"/>
  <c r="AW34" i="6" s="1"/>
  <c r="O26" i="7"/>
  <c r="AW14" i="6" s="1"/>
  <c r="N27" i="7"/>
  <c r="AW5" i="6" s="1"/>
  <c r="N28" i="7"/>
  <c r="AW6" i="6" s="1"/>
  <c r="N25" i="7"/>
  <c r="AW3" i="6" s="1"/>
  <c r="AX3" i="6" s="1"/>
  <c r="AY3" i="6" s="1"/>
  <c r="R2" i="12" l="1"/>
  <c r="D5" i="12"/>
  <c r="D4" i="12"/>
  <c r="Q3" i="12"/>
  <c r="R3" i="12" s="1"/>
  <c r="J4" i="12"/>
  <c r="K4" i="12" s="1"/>
  <c r="M4" i="12"/>
  <c r="N4" i="12"/>
  <c r="J3" i="12"/>
  <c r="K3" i="12" s="1"/>
  <c r="M3" i="12"/>
  <c r="N3" i="12"/>
  <c r="E4" i="12"/>
  <c r="N2" i="12"/>
  <c r="M2" i="12"/>
  <c r="J5" i="12"/>
  <c r="L5" i="12" s="1"/>
  <c r="M5" i="12"/>
  <c r="N5" i="12"/>
  <c r="D2" i="12"/>
  <c r="K5" i="12"/>
  <c r="AI63" i="6"/>
  <c r="AJ63" i="6" s="1"/>
  <c r="AI68" i="6"/>
  <c r="AJ68" i="6" s="1"/>
  <c r="AI52" i="6"/>
  <c r="AJ52" i="6" s="1"/>
  <c r="AI90" i="6"/>
  <c r="AJ90" i="6" s="1"/>
  <c r="AI50" i="6"/>
  <c r="AJ50" i="6" s="1"/>
  <c r="AI5" i="6"/>
  <c r="AJ5" i="6" s="1"/>
  <c r="AI82" i="6"/>
  <c r="AJ82" i="6" s="1"/>
  <c r="AI95" i="6"/>
  <c r="AJ95" i="6" s="1"/>
  <c r="AI27" i="6"/>
  <c r="AJ27" i="6" s="1"/>
  <c r="AI30" i="6"/>
  <c r="AJ30" i="6" s="1"/>
  <c r="AI48" i="6"/>
  <c r="AJ48" i="6" s="1"/>
  <c r="AI3" i="6"/>
  <c r="AJ3" i="6" s="1"/>
  <c r="AK9" i="6" s="1"/>
  <c r="AL9" i="6" s="1"/>
  <c r="AI93" i="6"/>
  <c r="AJ93" i="6" s="1"/>
  <c r="AI11" i="6"/>
  <c r="AJ11" i="6" s="1"/>
  <c r="AI100" i="6"/>
  <c r="AJ100" i="6" s="1"/>
  <c r="AI8" i="6"/>
  <c r="AJ8" i="6" s="1"/>
  <c r="AI84" i="6"/>
  <c r="AJ84" i="6" s="1"/>
  <c r="AI64" i="6"/>
  <c r="AJ64" i="6" s="1"/>
  <c r="AI67" i="6"/>
  <c r="AJ67" i="6" s="1"/>
  <c r="AI13" i="6"/>
  <c r="AJ13" i="6" s="1"/>
  <c r="AI101" i="6"/>
  <c r="AJ101" i="6" s="1"/>
  <c r="AI78" i="6"/>
  <c r="AJ78" i="6" s="1"/>
  <c r="AI89" i="6"/>
  <c r="AJ89" i="6" s="1"/>
  <c r="AI62" i="6"/>
  <c r="AJ62" i="6" s="1"/>
  <c r="AI55" i="6"/>
  <c r="AJ55" i="6" s="1"/>
  <c r="AI9" i="6"/>
  <c r="AJ9" i="6" s="1"/>
  <c r="AI47" i="6"/>
  <c r="AJ47" i="6" s="1"/>
  <c r="AI39" i="6"/>
  <c r="AJ39" i="6" s="1"/>
  <c r="AI86" i="6"/>
  <c r="AJ86" i="6" s="1"/>
  <c r="AI54" i="6"/>
  <c r="AJ54" i="6" s="1"/>
  <c r="AI34" i="6"/>
  <c r="AJ34" i="6" s="1"/>
  <c r="AI24" i="6"/>
  <c r="AJ24" i="6" s="1"/>
  <c r="H28" i="9"/>
  <c r="J2" i="12"/>
  <c r="H26" i="9"/>
  <c r="J28" i="9"/>
  <c r="J26" i="9"/>
  <c r="AI16" i="6"/>
  <c r="AJ16" i="6" s="1"/>
  <c r="AI45" i="6"/>
  <c r="AJ45" i="6" s="1"/>
  <c r="AI42" i="6"/>
  <c r="AJ42" i="6" s="1"/>
  <c r="AK42" i="6" s="1"/>
  <c r="AL42" i="6" s="1"/>
  <c r="H27" i="9"/>
  <c r="AI25" i="6"/>
  <c r="AJ25" i="6" s="1"/>
  <c r="AI26" i="6"/>
  <c r="AJ26" i="6" s="1"/>
  <c r="J25" i="9"/>
  <c r="J27" i="9"/>
  <c r="H25" i="9"/>
  <c r="E67" i="6"/>
  <c r="F67" i="6" s="1"/>
  <c r="AI12" i="6"/>
  <c r="AJ12" i="6" s="1"/>
  <c r="AI22" i="6"/>
  <c r="AJ22" i="6" s="1"/>
  <c r="E29" i="9"/>
  <c r="AI4" i="6"/>
  <c r="AJ4" i="6" s="1"/>
  <c r="E2" i="6"/>
  <c r="F2" i="6" s="1"/>
  <c r="G2" i="6" s="1"/>
  <c r="H2" i="6" s="1"/>
  <c r="F29" i="9"/>
  <c r="E70" i="6"/>
  <c r="F70" i="6" s="1"/>
  <c r="E62" i="6"/>
  <c r="F62" i="6" s="1"/>
  <c r="E6" i="6"/>
  <c r="F6" i="6" s="1"/>
  <c r="AI19" i="6"/>
  <c r="AJ19" i="6" s="1"/>
  <c r="AI69" i="6"/>
  <c r="AJ69" i="6" s="1"/>
  <c r="AI60" i="6"/>
  <c r="AJ60" i="6" s="1"/>
  <c r="AI38" i="6"/>
  <c r="AJ38" i="6" s="1"/>
  <c r="AI35" i="6"/>
  <c r="AJ35" i="6" s="1"/>
  <c r="AI59" i="6"/>
  <c r="AJ59" i="6" s="1"/>
  <c r="AI98" i="6"/>
  <c r="AJ98" i="6" s="1"/>
  <c r="AI92" i="6"/>
  <c r="AJ92" i="6" s="1"/>
  <c r="AI37" i="6"/>
  <c r="AJ37" i="6" s="1"/>
  <c r="AI99" i="6"/>
  <c r="AJ99" i="6" s="1"/>
  <c r="AI57" i="6"/>
  <c r="AJ57" i="6" s="1"/>
  <c r="AI65" i="6"/>
  <c r="AJ65" i="6" s="1"/>
  <c r="AI32" i="6"/>
  <c r="AJ32" i="6" s="1"/>
  <c r="AI70" i="6"/>
  <c r="AJ70" i="6" s="1"/>
  <c r="AI75" i="6"/>
  <c r="AJ75" i="6" s="1"/>
  <c r="AI73" i="6"/>
  <c r="AJ73" i="6" s="1"/>
  <c r="AI56" i="6"/>
  <c r="AJ56" i="6" s="1"/>
  <c r="AI6" i="6"/>
  <c r="AJ6" i="6" s="1"/>
  <c r="AI61" i="6"/>
  <c r="AJ61" i="6" s="1"/>
  <c r="AI88" i="6"/>
  <c r="AJ88" i="6" s="1"/>
  <c r="AI10" i="6"/>
  <c r="AJ10" i="6" s="1"/>
  <c r="AI49" i="6"/>
  <c r="AJ49" i="6" s="1"/>
  <c r="AI36" i="6"/>
  <c r="AJ36" i="6" s="1"/>
  <c r="AI44" i="6"/>
  <c r="AJ44" i="6" s="1"/>
  <c r="E34" i="6"/>
  <c r="F34" i="6" s="1"/>
  <c r="E5" i="6"/>
  <c r="F5" i="6" s="1"/>
  <c r="AI28" i="6"/>
  <c r="AJ28" i="6" s="1"/>
  <c r="AI17" i="6"/>
  <c r="AJ17" i="6" s="1"/>
  <c r="AI71" i="6"/>
  <c r="AJ71" i="6" s="1"/>
  <c r="AI66" i="6"/>
  <c r="AJ66" i="6" s="1"/>
  <c r="AI97" i="6"/>
  <c r="AJ97" i="6" s="1"/>
  <c r="AI14" i="6"/>
  <c r="AJ14" i="6" s="1"/>
  <c r="AI79" i="6"/>
  <c r="AJ79" i="6" s="1"/>
  <c r="AI91" i="6"/>
  <c r="AJ91" i="6" s="1"/>
  <c r="AI77" i="6"/>
  <c r="AJ77" i="6" s="1"/>
  <c r="AI40" i="6"/>
  <c r="AJ40" i="6" s="1"/>
  <c r="AI20" i="6"/>
  <c r="AJ20" i="6" s="1"/>
  <c r="AI18" i="6"/>
  <c r="AJ18" i="6" s="1"/>
  <c r="AI43" i="6"/>
  <c r="AJ43" i="6" s="1"/>
  <c r="AI29" i="6"/>
  <c r="AJ29" i="6" s="1"/>
  <c r="AI85" i="6"/>
  <c r="AJ85" i="6" s="1"/>
  <c r="AI7" i="6"/>
  <c r="AJ7" i="6" s="1"/>
  <c r="AI81" i="6"/>
  <c r="AJ81" i="6" s="1"/>
  <c r="AI33" i="6"/>
  <c r="AJ33" i="6" s="1"/>
  <c r="AI46" i="6"/>
  <c r="AJ46" i="6" s="1"/>
  <c r="AI41" i="6"/>
  <c r="AJ41" i="6" s="1"/>
  <c r="AI58" i="6"/>
  <c r="AJ58" i="6" s="1"/>
  <c r="AI21" i="6"/>
  <c r="AJ21" i="6" s="1"/>
  <c r="AI53" i="6"/>
  <c r="AJ53" i="6" s="1"/>
  <c r="AI15" i="6"/>
  <c r="AJ15" i="6" s="1"/>
  <c r="E4" i="6"/>
  <c r="F4" i="6" s="1"/>
  <c r="E7" i="6"/>
  <c r="F7" i="6" s="1"/>
  <c r="E86" i="6"/>
  <c r="F86" i="6" s="1"/>
  <c r="E14" i="6"/>
  <c r="F14" i="6" s="1"/>
  <c r="E91" i="6"/>
  <c r="F91" i="6" s="1"/>
  <c r="E33" i="6"/>
  <c r="F33" i="6" s="1"/>
  <c r="E95" i="6"/>
  <c r="F95" i="6" s="1"/>
  <c r="E47" i="6"/>
  <c r="F47" i="6" s="1"/>
  <c r="E82" i="6"/>
  <c r="F82" i="6" s="1"/>
  <c r="E26" i="6"/>
  <c r="F26" i="6" s="1"/>
  <c r="E46" i="6"/>
  <c r="F46" i="6" s="1"/>
  <c r="E68" i="6"/>
  <c r="F68" i="6" s="1"/>
  <c r="E78" i="6"/>
  <c r="F78" i="6" s="1"/>
  <c r="E21" i="6"/>
  <c r="F21" i="6" s="1"/>
  <c r="E101" i="6"/>
  <c r="F101" i="6" s="1"/>
  <c r="E38" i="6"/>
  <c r="F38" i="6" s="1"/>
  <c r="E8" i="6"/>
  <c r="F8" i="6" s="1"/>
  <c r="E10" i="6"/>
  <c r="F10" i="6" s="1"/>
  <c r="E57" i="6"/>
  <c r="F57" i="6" s="1"/>
  <c r="E50" i="6"/>
  <c r="F50" i="6" s="1"/>
  <c r="E85" i="6"/>
  <c r="F85" i="6" s="1"/>
  <c r="E69" i="6"/>
  <c r="F69" i="6" s="1"/>
  <c r="E80" i="6"/>
  <c r="F80" i="6" s="1"/>
  <c r="E22" i="6"/>
  <c r="F22" i="6" s="1"/>
  <c r="E83" i="6"/>
  <c r="F83" i="6" s="1"/>
  <c r="E40" i="6"/>
  <c r="F40" i="6" s="1"/>
  <c r="E31" i="6"/>
  <c r="F31" i="6" s="1"/>
  <c r="E54" i="6"/>
  <c r="F54" i="6" s="1"/>
  <c r="E30" i="6"/>
  <c r="F30" i="6" s="1"/>
  <c r="E97" i="6"/>
  <c r="F97" i="6" s="1"/>
  <c r="E20" i="6"/>
  <c r="F20" i="6" s="1"/>
  <c r="E60" i="6"/>
  <c r="F60" i="6" s="1"/>
  <c r="E53" i="6"/>
  <c r="F53" i="6" s="1"/>
  <c r="E43" i="6"/>
  <c r="F43" i="6" s="1"/>
  <c r="E24" i="6"/>
  <c r="F24" i="6" s="1"/>
  <c r="E19" i="6"/>
  <c r="F19" i="6" s="1"/>
  <c r="E92" i="6"/>
  <c r="F92" i="6" s="1"/>
  <c r="E93" i="6"/>
  <c r="F93" i="6" s="1"/>
  <c r="E17" i="6"/>
  <c r="F17" i="6" s="1"/>
  <c r="E15" i="6"/>
  <c r="F15" i="6" s="1"/>
  <c r="E29" i="6"/>
  <c r="F29" i="6" s="1"/>
  <c r="E45" i="6"/>
  <c r="F45" i="6" s="1"/>
  <c r="E75" i="6"/>
  <c r="F75" i="6" s="1"/>
  <c r="E94" i="6"/>
  <c r="F94" i="6" s="1"/>
  <c r="E48" i="6"/>
  <c r="F48" i="6" s="1"/>
  <c r="E56" i="6"/>
  <c r="F56" i="6" s="1"/>
  <c r="E25" i="6"/>
  <c r="F25" i="6" s="1"/>
  <c r="E11" i="6"/>
  <c r="F11" i="6" s="1"/>
  <c r="E41" i="6"/>
  <c r="F41" i="6" s="1"/>
  <c r="E52" i="6"/>
  <c r="F52" i="6" s="1"/>
  <c r="E63" i="6"/>
  <c r="F63" i="6" s="1"/>
  <c r="E73" i="6"/>
  <c r="F73" i="6" s="1"/>
  <c r="E18" i="6"/>
  <c r="F18" i="6" s="1"/>
  <c r="E98" i="6"/>
  <c r="F98" i="6" s="1"/>
  <c r="E88" i="6"/>
  <c r="F88" i="6" s="1"/>
  <c r="E71" i="6"/>
  <c r="F71" i="6" s="1"/>
  <c r="E12" i="6"/>
  <c r="F12" i="6" s="1"/>
  <c r="E42" i="6"/>
  <c r="F42" i="6" s="1"/>
  <c r="E59" i="6"/>
  <c r="F59" i="6" s="1"/>
  <c r="E27" i="6"/>
  <c r="F27" i="6" s="1"/>
  <c r="E49" i="6"/>
  <c r="F49" i="6" s="1"/>
  <c r="E96" i="6"/>
  <c r="F96" i="6" s="1"/>
  <c r="E44" i="6"/>
  <c r="F44" i="6" s="1"/>
  <c r="E81" i="6"/>
  <c r="F81" i="6" s="1"/>
  <c r="E100" i="6"/>
  <c r="F100" i="6" s="1"/>
  <c r="E37" i="6"/>
  <c r="F37" i="6" s="1"/>
  <c r="E28" i="6"/>
  <c r="F28" i="6" s="1"/>
  <c r="E66" i="6"/>
  <c r="F66" i="6" s="1"/>
  <c r="E23" i="6"/>
  <c r="F23" i="6" s="1"/>
  <c r="E32" i="6"/>
  <c r="F32" i="6" s="1"/>
  <c r="E9" i="6"/>
  <c r="F9" i="6" s="1"/>
  <c r="E89" i="6"/>
  <c r="F89" i="6" s="1"/>
  <c r="E76" i="6"/>
  <c r="F76" i="6" s="1"/>
  <c r="E65" i="6"/>
  <c r="F65" i="6" s="1"/>
  <c r="E39" i="6"/>
  <c r="F39" i="6" s="1"/>
  <c r="E35" i="6"/>
  <c r="F35" i="6" s="1"/>
  <c r="E84" i="6"/>
  <c r="F84" i="6" s="1"/>
  <c r="E77" i="6"/>
  <c r="F77" i="6" s="1"/>
  <c r="E79" i="6"/>
  <c r="F79" i="6" s="1"/>
  <c r="E51" i="6"/>
  <c r="F51" i="6" s="1"/>
  <c r="E16" i="6"/>
  <c r="F16" i="6" s="1"/>
  <c r="E87" i="6"/>
  <c r="F87" i="6" s="1"/>
  <c r="E55" i="6"/>
  <c r="F55" i="6" s="1"/>
  <c r="E90" i="6"/>
  <c r="F90" i="6" s="1"/>
  <c r="E64" i="6"/>
  <c r="F64" i="6" s="1"/>
  <c r="E61" i="6"/>
  <c r="F61" i="6" s="1"/>
  <c r="E58" i="6"/>
  <c r="F58" i="6" s="1"/>
  <c r="E99" i="6"/>
  <c r="F99" i="6" s="1"/>
  <c r="E72" i="6"/>
  <c r="F72" i="6" s="1"/>
  <c r="E74" i="6"/>
  <c r="F74" i="6" s="1"/>
  <c r="E13" i="6"/>
  <c r="F13" i="6" s="1"/>
  <c r="E36" i="6"/>
  <c r="F36" i="6" s="1"/>
  <c r="E3" i="6"/>
  <c r="F3" i="6" s="1"/>
  <c r="AK82" i="6"/>
  <c r="AL82" i="6" s="1"/>
  <c r="AX6" i="6"/>
  <c r="AY6" i="6" s="1"/>
  <c r="T6" i="6"/>
  <c r="U6" i="6" s="1"/>
  <c r="T3" i="6"/>
  <c r="U3" i="6" s="1"/>
  <c r="AX30" i="6"/>
  <c r="AY30" i="6" s="1"/>
  <c r="AX14" i="6"/>
  <c r="AY14" i="6" s="1"/>
  <c r="AX32" i="6"/>
  <c r="AY32" i="6" s="1"/>
  <c r="T33" i="6"/>
  <c r="U33" i="6" s="1"/>
  <c r="T34" i="6"/>
  <c r="U34" i="6" s="1"/>
  <c r="T5" i="6"/>
  <c r="U5" i="6" s="1"/>
  <c r="AX36" i="6"/>
  <c r="AY36" i="6" s="1"/>
  <c r="AX15" i="6"/>
  <c r="AY15" i="6" s="1"/>
  <c r="AX12" i="6"/>
  <c r="AY12" i="6" s="1"/>
  <c r="AX13" i="6"/>
  <c r="AY13" i="6" s="1"/>
  <c r="AX24" i="6"/>
  <c r="AY24" i="6" s="1"/>
  <c r="AX31" i="6"/>
  <c r="AY31" i="6" s="1"/>
  <c r="AX5" i="6"/>
  <c r="AY5" i="6" s="1"/>
  <c r="AX35" i="6"/>
  <c r="AY35" i="6" s="1"/>
  <c r="AX33" i="6"/>
  <c r="AY33" i="6" s="1"/>
  <c r="AX25" i="6"/>
  <c r="AY25" i="6" s="1"/>
  <c r="AX22" i="6"/>
  <c r="AY22" i="6" s="1"/>
  <c r="AX23" i="6"/>
  <c r="AY23" i="6" s="1"/>
  <c r="AX16" i="6"/>
  <c r="AY16" i="6" s="1"/>
  <c r="AX27" i="6"/>
  <c r="AY27" i="6" s="1"/>
  <c r="AX29" i="6"/>
  <c r="AY29" i="6" s="1"/>
  <c r="AX34" i="6"/>
  <c r="AY34" i="6" s="1"/>
  <c r="AX26" i="6"/>
  <c r="AY26" i="6" s="1"/>
  <c r="AX4" i="6"/>
  <c r="AY4" i="6" s="1"/>
  <c r="AX2" i="6"/>
  <c r="AY2" i="6" s="1"/>
  <c r="AX100" i="6"/>
  <c r="AY100" i="6" s="1"/>
  <c r="AX79" i="6"/>
  <c r="AY79" i="6" s="1"/>
  <c r="AX71" i="6"/>
  <c r="AY71" i="6" s="1"/>
  <c r="AX80" i="6"/>
  <c r="AY80" i="6" s="1"/>
  <c r="AX11" i="6"/>
  <c r="AY11" i="6" s="1"/>
  <c r="AX51" i="6"/>
  <c r="AY51" i="6" s="1"/>
  <c r="AX20" i="6"/>
  <c r="AY20" i="6" s="1"/>
  <c r="AX92" i="6"/>
  <c r="AY92" i="6" s="1"/>
  <c r="AX85" i="6"/>
  <c r="AY85" i="6" s="1"/>
  <c r="AX49" i="6"/>
  <c r="AY49" i="6" s="1"/>
  <c r="AX96" i="6"/>
  <c r="AY96" i="6" s="1"/>
  <c r="AX78" i="6"/>
  <c r="AY78" i="6" s="1"/>
  <c r="AX47" i="6"/>
  <c r="AY47" i="6" s="1"/>
  <c r="AX99" i="6"/>
  <c r="AY99" i="6" s="1"/>
  <c r="AX53" i="6"/>
  <c r="AY53" i="6" s="1"/>
  <c r="AX98" i="6"/>
  <c r="AY98" i="6" s="1"/>
  <c r="AX52" i="6"/>
  <c r="AY52" i="6" s="1"/>
  <c r="AX73" i="6"/>
  <c r="AY73" i="6" s="1"/>
  <c r="AX93" i="6"/>
  <c r="AY93" i="6" s="1"/>
  <c r="AX94" i="6"/>
  <c r="AY94" i="6" s="1"/>
  <c r="AX76" i="6"/>
  <c r="AY76" i="6" s="1"/>
  <c r="AX95" i="6"/>
  <c r="AY95" i="6" s="1"/>
  <c r="AX42" i="6"/>
  <c r="AY42" i="6" s="1"/>
  <c r="AX41" i="6"/>
  <c r="AY41" i="6" s="1"/>
  <c r="AX101" i="6"/>
  <c r="AY101" i="6" s="1"/>
  <c r="AX89" i="6"/>
  <c r="AY89" i="6" s="1"/>
  <c r="AX70" i="6"/>
  <c r="AY70" i="6" s="1"/>
  <c r="AX19" i="6"/>
  <c r="AY19" i="6" s="1"/>
  <c r="AX87" i="6"/>
  <c r="AY87" i="6" s="1"/>
  <c r="AX83" i="6"/>
  <c r="AY83" i="6" s="1"/>
  <c r="AX54" i="6"/>
  <c r="AY54" i="6" s="1"/>
  <c r="AX10" i="6"/>
  <c r="AY10" i="6" s="1"/>
  <c r="AX75" i="6"/>
  <c r="AY75" i="6" s="1"/>
  <c r="AX62" i="6"/>
  <c r="AY62" i="6" s="1"/>
  <c r="AX88" i="6"/>
  <c r="AY88" i="6" s="1"/>
  <c r="AX60" i="6"/>
  <c r="AY60" i="6" s="1"/>
  <c r="AX68" i="6"/>
  <c r="AY68" i="6" s="1"/>
  <c r="AX50" i="6"/>
  <c r="AY50" i="6" s="1"/>
  <c r="AX82" i="6"/>
  <c r="AY82" i="6" s="1"/>
  <c r="AX43" i="6"/>
  <c r="AY43" i="6" s="1"/>
  <c r="AX65" i="6"/>
  <c r="AY65" i="6" s="1"/>
  <c r="AX69" i="6"/>
  <c r="AY69" i="6" s="1"/>
  <c r="AX72" i="6"/>
  <c r="AY72" i="6" s="1"/>
  <c r="AX18" i="6"/>
  <c r="AY18" i="6" s="1"/>
  <c r="AX58" i="6"/>
  <c r="AY58" i="6" s="1"/>
  <c r="AX9" i="6"/>
  <c r="AY9" i="6" s="1"/>
  <c r="AX45" i="6"/>
  <c r="AY45" i="6" s="1"/>
  <c r="AX44" i="6"/>
  <c r="AY44" i="6" s="1"/>
  <c r="AX86" i="6"/>
  <c r="AY86" i="6" s="1"/>
  <c r="AX39" i="6"/>
  <c r="AY39" i="6" s="1"/>
  <c r="AX8" i="6"/>
  <c r="AY8" i="6" s="1"/>
  <c r="AX97" i="6"/>
  <c r="AY97" i="6" s="1"/>
  <c r="AX90" i="6"/>
  <c r="AY90" i="6" s="1"/>
  <c r="AX74" i="6"/>
  <c r="AY74" i="6" s="1"/>
  <c r="AX55" i="6"/>
  <c r="AY55" i="6" s="1"/>
  <c r="AX61" i="6"/>
  <c r="AY61" i="6" s="1"/>
  <c r="AX56" i="6"/>
  <c r="AY56" i="6" s="1"/>
  <c r="AX91" i="6"/>
  <c r="AY91" i="6" s="1"/>
  <c r="AX46" i="6"/>
  <c r="AY46" i="6" s="1"/>
  <c r="AX48" i="6"/>
  <c r="AY48" i="6" s="1"/>
  <c r="AX57" i="6"/>
  <c r="AY57" i="6" s="1"/>
  <c r="AX84" i="6"/>
  <c r="AY84" i="6" s="1"/>
  <c r="AX77" i="6"/>
  <c r="AY77" i="6" s="1"/>
  <c r="AX81" i="6"/>
  <c r="AY81" i="6" s="1"/>
  <c r="AX17" i="6"/>
  <c r="AY17" i="6" s="1"/>
  <c r="AX64" i="6"/>
  <c r="AY64" i="6" s="1"/>
  <c r="AX67" i="6"/>
  <c r="AY67" i="6" s="1"/>
  <c r="AX7" i="6"/>
  <c r="AY7" i="6" s="1"/>
  <c r="AX40" i="6"/>
  <c r="AY40" i="6" s="1"/>
  <c r="AX21" i="6"/>
  <c r="AY21" i="6" s="1"/>
  <c r="AX37" i="6"/>
  <c r="AY37" i="6" s="1"/>
  <c r="AX38" i="6"/>
  <c r="AY38" i="6" s="1"/>
  <c r="AX59" i="6"/>
  <c r="AY59" i="6" s="1"/>
  <c r="AX66" i="6"/>
  <c r="AY66" i="6" s="1"/>
  <c r="AX63" i="6"/>
  <c r="AY63" i="6" s="1"/>
  <c r="AX28" i="6"/>
  <c r="AY28" i="6" s="1"/>
  <c r="T28" i="6"/>
  <c r="U28" i="6" s="1"/>
  <c r="T30" i="6"/>
  <c r="U30" i="6" s="1"/>
  <c r="T25" i="6"/>
  <c r="U25" i="6" s="1"/>
  <c r="T13" i="6"/>
  <c r="U13" i="6" s="1"/>
  <c r="T15" i="6"/>
  <c r="U15" i="6" s="1"/>
  <c r="T23" i="6"/>
  <c r="U23" i="6" s="1"/>
  <c r="T36" i="6"/>
  <c r="U36" i="6" s="1"/>
  <c r="T14" i="6"/>
  <c r="U14" i="6" s="1"/>
  <c r="T32" i="6"/>
  <c r="U32" i="6" s="1"/>
  <c r="T35" i="6"/>
  <c r="U35" i="6" s="1"/>
  <c r="T22" i="6"/>
  <c r="U22" i="6" s="1"/>
  <c r="T12" i="6"/>
  <c r="U12" i="6" s="1"/>
  <c r="T31" i="6"/>
  <c r="U31" i="6" s="1"/>
  <c r="T24" i="6"/>
  <c r="U24" i="6" s="1"/>
  <c r="T16" i="6"/>
  <c r="U16" i="6" s="1"/>
  <c r="T26" i="6"/>
  <c r="U26" i="6" s="1"/>
  <c r="T4" i="6"/>
  <c r="U4" i="6" s="1"/>
  <c r="T2" i="6"/>
  <c r="U2" i="6" s="1"/>
  <c r="V2" i="6" s="1"/>
  <c r="W2" i="6" s="1"/>
  <c r="T79" i="6"/>
  <c r="U79" i="6" s="1"/>
  <c r="T61" i="6"/>
  <c r="U61" i="6" s="1"/>
  <c r="T60" i="6"/>
  <c r="U60" i="6" s="1"/>
  <c r="T63" i="6"/>
  <c r="U63" i="6" s="1"/>
  <c r="T56" i="6"/>
  <c r="U56" i="6" s="1"/>
  <c r="T72" i="6"/>
  <c r="U72" i="6" s="1"/>
  <c r="T46" i="6"/>
  <c r="U46" i="6" s="1"/>
  <c r="T18" i="6"/>
  <c r="U18" i="6" s="1"/>
  <c r="T43" i="6"/>
  <c r="U43" i="6" s="1"/>
  <c r="T54" i="6"/>
  <c r="U54" i="6" s="1"/>
  <c r="T39" i="6"/>
  <c r="U39" i="6" s="1"/>
  <c r="T64" i="6"/>
  <c r="U64" i="6" s="1"/>
  <c r="T44" i="6"/>
  <c r="U44" i="6" s="1"/>
  <c r="T78" i="6"/>
  <c r="U78" i="6" s="1"/>
  <c r="T98" i="6"/>
  <c r="U98" i="6" s="1"/>
  <c r="T73" i="6"/>
  <c r="U73" i="6" s="1"/>
  <c r="T95" i="6"/>
  <c r="U95" i="6" s="1"/>
  <c r="T62" i="6"/>
  <c r="U62" i="6" s="1"/>
  <c r="T9" i="6"/>
  <c r="U9" i="6" s="1"/>
  <c r="T66" i="6"/>
  <c r="U66" i="6" s="1"/>
  <c r="T97" i="6"/>
  <c r="U97" i="6" s="1"/>
  <c r="T59" i="6"/>
  <c r="U59" i="6" s="1"/>
  <c r="T81" i="6"/>
  <c r="U81" i="6" s="1"/>
  <c r="T71" i="6"/>
  <c r="U71" i="6" s="1"/>
  <c r="T82" i="6"/>
  <c r="U82" i="6" s="1"/>
  <c r="T87" i="6"/>
  <c r="U87" i="6" s="1"/>
  <c r="T99" i="6"/>
  <c r="U99" i="6" s="1"/>
  <c r="T42" i="6"/>
  <c r="U42" i="6" s="1"/>
  <c r="T86" i="6"/>
  <c r="U86" i="6" s="1"/>
  <c r="T55" i="6"/>
  <c r="U55" i="6" s="1"/>
  <c r="T7" i="6"/>
  <c r="U7" i="6" s="1"/>
  <c r="T92" i="6"/>
  <c r="U92" i="6" s="1"/>
  <c r="T80" i="6"/>
  <c r="U80" i="6" s="1"/>
  <c r="T76" i="6"/>
  <c r="U76" i="6" s="1"/>
  <c r="T83" i="6"/>
  <c r="U83" i="6" s="1"/>
  <c r="T68" i="6"/>
  <c r="U68" i="6" s="1"/>
  <c r="T69" i="6"/>
  <c r="U69" i="6" s="1"/>
  <c r="T85" i="6"/>
  <c r="U85" i="6" s="1"/>
  <c r="T90" i="6"/>
  <c r="U90" i="6" s="1"/>
  <c r="T8" i="6"/>
  <c r="U8" i="6" s="1"/>
  <c r="T50" i="6"/>
  <c r="U50" i="6" s="1"/>
  <c r="T52" i="6"/>
  <c r="U52" i="6" s="1"/>
  <c r="T53" i="6"/>
  <c r="U53" i="6" s="1"/>
  <c r="T41" i="6"/>
  <c r="U41" i="6" s="1"/>
  <c r="T74" i="6"/>
  <c r="U74" i="6" s="1"/>
  <c r="T45" i="6"/>
  <c r="U45" i="6" s="1"/>
  <c r="T88" i="6"/>
  <c r="U88" i="6" s="1"/>
  <c r="T20" i="6"/>
  <c r="U20" i="6" s="1"/>
  <c r="T51" i="6"/>
  <c r="U51" i="6" s="1"/>
  <c r="T94" i="6"/>
  <c r="U94" i="6" s="1"/>
  <c r="T67" i="6"/>
  <c r="U67" i="6" s="1"/>
  <c r="T75" i="6"/>
  <c r="U75" i="6" s="1"/>
  <c r="T49" i="6"/>
  <c r="U49" i="6" s="1"/>
  <c r="T77" i="6"/>
  <c r="U77" i="6" s="1"/>
  <c r="T40" i="6"/>
  <c r="U40" i="6" s="1"/>
  <c r="T101" i="6"/>
  <c r="U101" i="6" s="1"/>
  <c r="T48" i="6"/>
  <c r="U48" i="6" s="1"/>
  <c r="T84" i="6"/>
  <c r="U84" i="6" s="1"/>
  <c r="T37" i="6"/>
  <c r="U37" i="6" s="1"/>
  <c r="T38" i="6"/>
  <c r="U38" i="6" s="1"/>
  <c r="T91" i="6"/>
  <c r="U91" i="6" s="1"/>
  <c r="T96" i="6"/>
  <c r="U96" i="6" s="1"/>
  <c r="T47" i="6"/>
  <c r="U47" i="6" s="1"/>
  <c r="T21" i="6"/>
  <c r="U21" i="6" s="1"/>
  <c r="T58" i="6"/>
  <c r="U58" i="6" s="1"/>
  <c r="T65" i="6"/>
  <c r="U65" i="6" s="1"/>
  <c r="T11" i="6"/>
  <c r="U11" i="6" s="1"/>
  <c r="T19" i="6"/>
  <c r="U19" i="6" s="1"/>
  <c r="T93" i="6"/>
  <c r="U93" i="6" s="1"/>
  <c r="T100" i="6"/>
  <c r="U100" i="6" s="1"/>
  <c r="T10" i="6"/>
  <c r="U10" i="6" s="1"/>
  <c r="T70" i="6"/>
  <c r="U70" i="6" s="1"/>
  <c r="T89" i="6"/>
  <c r="U89" i="6" s="1"/>
  <c r="T57" i="6"/>
  <c r="U57" i="6" s="1"/>
  <c r="T17" i="6"/>
  <c r="U17" i="6" s="1"/>
  <c r="T27" i="6"/>
  <c r="U27" i="6" s="1"/>
  <c r="T29" i="6"/>
  <c r="U29" i="6" s="1"/>
  <c r="R4" i="12" l="1"/>
  <c r="R5" i="12" s="1"/>
  <c r="Q6" i="12" s="1"/>
  <c r="E6" i="12" s="1"/>
  <c r="Q4" i="12"/>
  <c r="C6" i="12" s="1"/>
  <c r="D6" i="12"/>
  <c r="L4" i="12"/>
  <c r="L3" i="12"/>
  <c r="K2" i="12"/>
  <c r="L2" i="12"/>
  <c r="AK3" i="6"/>
  <c r="AL3" i="6" s="1"/>
  <c r="AK4" i="6"/>
  <c r="AL4" i="6" s="1"/>
  <c r="AK62" i="6"/>
  <c r="AL62" i="6" s="1"/>
  <c r="AK41" i="6"/>
  <c r="AL41" i="6" s="1"/>
  <c r="AK7" i="6"/>
  <c r="AL7" i="6" s="1"/>
  <c r="AK73" i="6"/>
  <c r="AL73" i="6" s="1"/>
  <c r="AK66" i="6"/>
  <c r="AL66" i="6" s="1"/>
  <c r="AK67" i="6"/>
  <c r="AL67" i="6" s="1"/>
  <c r="AK10" i="6"/>
  <c r="AL10" i="6" s="1"/>
  <c r="AK56" i="6"/>
  <c r="AL56" i="6" s="1"/>
  <c r="AK37" i="6"/>
  <c r="AL37" i="6" s="1"/>
  <c r="AK19" i="6"/>
  <c r="AL19" i="6" s="1"/>
  <c r="AK96" i="6"/>
  <c r="AL96" i="6" s="1"/>
  <c r="AK91" i="6"/>
  <c r="AL91" i="6" s="1"/>
  <c r="AK100" i="6"/>
  <c r="AL100" i="6" s="1"/>
  <c r="AK87" i="6"/>
  <c r="AL87" i="6" s="1"/>
  <c r="AK65" i="6"/>
  <c r="AL65" i="6" s="1"/>
  <c r="AK5" i="6"/>
  <c r="AL5" i="6" s="1"/>
  <c r="AK24" i="6"/>
  <c r="AL24" i="6" s="1"/>
  <c r="AK44" i="6"/>
  <c r="AL44" i="6" s="1"/>
  <c r="AK88" i="6"/>
  <c r="AL88" i="6" s="1"/>
  <c r="AK92" i="6"/>
  <c r="AL92" i="6" s="1"/>
  <c r="AK38" i="6"/>
  <c r="AL38" i="6" s="1"/>
  <c r="AK12" i="6"/>
  <c r="AL12" i="6" s="1"/>
  <c r="AK35" i="6"/>
  <c r="AL35" i="6" s="1"/>
  <c r="AK32" i="6"/>
  <c r="AL32" i="6" s="1"/>
  <c r="AK13" i="6"/>
  <c r="AL13" i="6" s="1"/>
  <c r="AK45" i="6"/>
  <c r="AL45" i="6" s="1"/>
  <c r="AK15" i="6"/>
  <c r="AL15" i="6" s="1"/>
  <c r="AK18" i="6"/>
  <c r="AL18" i="6" s="1"/>
  <c r="AK49" i="6"/>
  <c r="AL49" i="6" s="1"/>
  <c r="AK63" i="6"/>
  <c r="AL63" i="6" s="1"/>
  <c r="AK70" i="6"/>
  <c r="AL70" i="6" s="1"/>
  <c r="AK99" i="6"/>
  <c r="AL99" i="6" s="1"/>
  <c r="AK59" i="6"/>
  <c r="AL59" i="6" s="1"/>
  <c r="AK69" i="6"/>
  <c r="AL69" i="6" s="1"/>
  <c r="AK61" i="6"/>
  <c r="AL61" i="6" s="1"/>
  <c r="AK57" i="6"/>
  <c r="AL57" i="6" s="1"/>
  <c r="AK98" i="6"/>
  <c r="AL98" i="6" s="1"/>
  <c r="AK23" i="6"/>
  <c r="AL23" i="6" s="1"/>
  <c r="AK80" i="6"/>
  <c r="AL80" i="6" s="1"/>
  <c r="AK94" i="6"/>
  <c r="AL94" i="6" s="1"/>
  <c r="AK53" i="6"/>
  <c r="AL53" i="6" s="1"/>
  <c r="AK85" i="6"/>
  <c r="AL85" i="6" s="1"/>
  <c r="AK79" i="6"/>
  <c r="AL79" i="6" s="1"/>
  <c r="AK31" i="6"/>
  <c r="AL31" i="6" s="1"/>
  <c r="AK26" i="6"/>
  <c r="AL26" i="6" s="1"/>
  <c r="AK64" i="6"/>
  <c r="AL64" i="6" s="1"/>
  <c r="AK68" i="6"/>
  <c r="AL68" i="6" s="1"/>
  <c r="AK6" i="6"/>
  <c r="AL6" i="6" s="1"/>
  <c r="AK78" i="6"/>
  <c r="AL78" i="6" s="1"/>
  <c r="AK47" i="6"/>
  <c r="AL47" i="6" s="1"/>
  <c r="AK30" i="6"/>
  <c r="AL30" i="6" s="1"/>
  <c r="AK83" i="6"/>
  <c r="AL83" i="6" s="1"/>
  <c r="AK34" i="6"/>
  <c r="AL34" i="6" s="1"/>
  <c r="AK21" i="6"/>
  <c r="AL21" i="6" s="1"/>
  <c r="AK33" i="6"/>
  <c r="AL33" i="6" s="1"/>
  <c r="AK29" i="6"/>
  <c r="AL29" i="6" s="1"/>
  <c r="AK40" i="6"/>
  <c r="AL40" i="6" s="1"/>
  <c r="AK14" i="6"/>
  <c r="AL14" i="6" s="1"/>
  <c r="AK17" i="6"/>
  <c r="AL17" i="6" s="1"/>
  <c r="AK51" i="6"/>
  <c r="AL51" i="6" s="1"/>
  <c r="AK84" i="6"/>
  <c r="AL84" i="6" s="1"/>
  <c r="AK11" i="6"/>
  <c r="AL11" i="6" s="1"/>
  <c r="AK54" i="6"/>
  <c r="AL54" i="6" s="1"/>
  <c r="AK50" i="6"/>
  <c r="AL50" i="6" s="1"/>
  <c r="G35" i="6"/>
  <c r="H35" i="6" s="1"/>
  <c r="AK52" i="6"/>
  <c r="AL52" i="6" s="1"/>
  <c r="AK89" i="6"/>
  <c r="AL89" i="6" s="1"/>
  <c r="AK36" i="6"/>
  <c r="AL36" i="6" s="1"/>
  <c r="AK75" i="6"/>
  <c r="AL75" i="6" s="1"/>
  <c r="AK60" i="6"/>
  <c r="AL60" i="6" s="1"/>
  <c r="AK39" i="6"/>
  <c r="AL39" i="6" s="1"/>
  <c r="AK48" i="6"/>
  <c r="AL48" i="6" s="1"/>
  <c r="AK55" i="6"/>
  <c r="AL55" i="6" s="1"/>
  <c r="AK46" i="6"/>
  <c r="AL46" i="6" s="1"/>
  <c r="AK20" i="6"/>
  <c r="AL20" i="6" s="1"/>
  <c r="AK71" i="6"/>
  <c r="AL71" i="6" s="1"/>
  <c r="AK16" i="6"/>
  <c r="AL16" i="6" s="1"/>
  <c r="AK74" i="6"/>
  <c r="AL74" i="6" s="1"/>
  <c r="AK101" i="6"/>
  <c r="AL101" i="6" s="1"/>
  <c r="AK76" i="6"/>
  <c r="AL76" i="6" s="1"/>
  <c r="AK72" i="6"/>
  <c r="AL72" i="6" s="1"/>
  <c r="AK27" i="6"/>
  <c r="AL27" i="6" s="1"/>
  <c r="AK22" i="6"/>
  <c r="AL22" i="6" s="1"/>
  <c r="AK58" i="6"/>
  <c r="AL58" i="6" s="1"/>
  <c r="AK81" i="6"/>
  <c r="AL81" i="6" s="1"/>
  <c r="AK43" i="6"/>
  <c r="AL43" i="6" s="1"/>
  <c r="AK77" i="6"/>
  <c r="AL77" i="6" s="1"/>
  <c r="AK97" i="6"/>
  <c r="AL97" i="6" s="1"/>
  <c r="AK28" i="6"/>
  <c r="AL28" i="6" s="1"/>
  <c r="AK95" i="6"/>
  <c r="AL95" i="6" s="1"/>
  <c r="AK8" i="6"/>
  <c r="AL8" i="6" s="1"/>
  <c r="AK93" i="6"/>
  <c r="AL93" i="6" s="1"/>
  <c r="AK86" i="6"/>
  <c r="AL86" i="6" s="1"/>
  <c r="AK90" i="6"/>
  <c r="AL90" i="6" s="1"/>
  <c r="AK25" i="6"/>
  <c r="AL25" i="6" s="1"/>
  <c r="G21" i="6"/>
  <c r="H21" i="6" s="1"/>
  <c r="G24" i="6"/>
  <c r="H24" i="6" s="1"/>
  <c r="G55" i="6"/>
  <c r="H55" i="6" s="1"/>
  <c r="G37" i="6"/>
  <c r="H37" i="6" s="1"/>
  <c r="G97" i="6"/>
  <c r="H97" i="6" s="1"/>
  <c r="G13" i="6"/>
  <c r="H13" i="6" s="1"/>
  <c r="G63" i="6"/>
  <c r="H63" i="6" s="1"/>
  <c r="G15" i="6"/>
  <c r="H15" i="6" s="1"/>
  <c r="G19" i="6"/>
  <c r="H19" i="6" s="1"/>
  <c r="AZ6" i="6"/>
  <c r="BA6" i="6" s="1"/>
  <c r="G92" i="6"/>
  <c r="H92" i="6" s="1"/>
  <c r="G29" i="6"/>
  <c r="H29" i="6" s="1"/>
  <c r="G57" i="6"/>
  <c r="H57" i="6" s="1"/>
  <c r="G50" i="6"/>
  <c r="H50" i="6" s="1"/>
  <c r="G85" i="6"/>
  <c r="H85" i="6" s="1"/>
  <c r="G69" i="6"/>
  <c r="H69" i="6" s="1"/>
  <c r="G26" i="6"/>
  <c r="H26" i="6" s="1"/>
  <c r="G95" i="6"/>
  <c r="H95" i="6" s="1"/>
  <c r="G6" i="6"/>
  <c r="H6" i="6" s="1"/>
  <c r="G5" i="6"/>
  <c r="H5" i="6" s="1"/>
  <c r="G90" i="6"/>
  <c r="H90" i="6" s="1"/>
  <c r="G93" i="6"/>
  <c r="H93" i="6" s="1"/>
  <c r="G4" i="6"/>
  <c r="H4" i="6" s="1"/>
  <c r="G86" i="6"/>
  <c r="H86" i="6" s="1"/>
  <c r="G62" i="6"/>
  <c r="H62" i="6" s="1"/>
  <c r="G14" i="6"/>
  <c r="H14" i="6" s="1"/>
  <c r="G67" i="6"/>
  <c r="H67" i="6" s="1"/>
  <c r="G70" i="6"/>
  <c r="H70" i="6" s="1"/>
  <c r="G46" i="6"/>
  <c r="H46" i="6" s="1"/>
  <c r="G41" i="6"/>
  <c r="H41" i="6" s="1"/>
  <c r="G34" i="6"/>
  <c r="H34" i="6" s="1"/>
  <c r="G22" i="6"/>
  <c r="H22" i="6" s="1"/>
  <c r="G64" i="6"/>
  <c r="H64" i="6" s="1"/>
  <c r="G3" i="6"/>
  <c r="H3" i="6" s="1"/>
  <c r="G83" i="6"/>
  <c r="H83" i="6" s="1"/>
  <c r="G30" i="6"/>
  <c r="H30" i="6" s="1"/>
  <c r="G53" i="6"/>
  <c r="H53" i="6" s="1"/>
  <c r="G17" i="6"/>
  <c r="H17" i="6" s="1"/>
  <c r="G43" i="6"/>
  <c r="H43" i="6" s="1"/>
  <c r="G47" i="6"/>
  <c r="H47" i="6" s="1"/>
  <c r="G91" i="6"/>
  <c r="H91" i="6" s="1"/>
  <c r="G82" i="6"/>
  <c r="H82" i="6" s="1"/>
  <c r="G33" i="6"/>
  <c r="H33" i="6" s="1"/>
  <c r="G38" i="6"/>
  <c r="H38" i="6" s="1"/>
  <c r="G8" i="6"/>
  <c r="H8" i="6" s="1"/>
  <c r="G52" i="6"/>
  <c r="H52" i="6" s="1"/>
  <c r="G18" i="6"/>
  <c r="H18" i="6" s="1"/>
  <c r="G12" i="6"/>
  <c r="H12" i="6" s="1"/>
  <c r="G49" i="6"/>
  <c r="H49" i="6" s="1"/>
  <c r="G100" i="6"/>
  <c r="H100" i="6" s="1"/>
  <c r="G23" i="6"/>
  <c r="H23" i="6" s="1"/>
  <c r="G87" i="6"/>
  <c r="H87" i="6" s="1"/>
  <c r="G61" i="6"/>
  <c r="H61" i="6" s="1"/>
  <c r="G74" i="6"/>
  <c r="H74" i="6" s="1"/>
  <c r="G10" i="6"/>
  <c r="H10" i="6" s="1"/>
  <c r="G72" i="6"/>
  <c r="H72" i="6" s="1"/>
  <c r="G58" i="6"/>
  <c r="H58" i="6" s="1"/>
  <c r="G89" i="6"/>
  <c r="H89" i="6" s="1"/>
  <c r="AZ32" i="6"/>
  <c r="BA32" i="6" s="1"/>
  <c r="G96" i="6"/>
  <c r="H96" i="6" s="1"/>
  <c r="G7" i="6"/>
  <c r="H7" i="6" s="1"/>
  <c r="G78" i="6"/>
  <c r="H78" i="6" s="1"/>
  <c r="G48" i="6"/>
  <c r="H48" i="6" s="1"/>
  <c r="G40" i="6"/>
  <c r="H40" i="6" s="1"/>
  <c r="G36" i="6"/>
  <c r="H36" i="6" s="1"/>
  <c r="G99" i="6"/>
  <c r="H99" i="6" s="1"/>
  <c r="G79" i="6"/>
  <c r="H79" i="6" s="1"/>
  <c r="G39" i="6"/>
  <c r="H39" i="6" s="1"/>
  <c r="G66" i="6"/>
  <c r="H66" i="6" s="1"/>
  <c r="G81" i="6"/>
  <c r="H81" i="6" s="1"/>
  <c r="G27" i="6"/>
  <c r="H27" i="6" s="1"/>
  <c r="G71" i="6"/>
  <c r="H71" i="6" s="1"/>
  <c r="G73" i="6"/>
  <c r="H73" i="6" s="1"/>
  <c r="G11" i="6"/>
  <c r="H11" i="6" s="1"/>
  <c r="G94" i="6"/>
  <c r="H94" i="6" s="1"/>
  <c r="G60" i="6"/>
  <c r="H60" i="6" s="1"/>
  <c r="G54" i="6"/>
  <c r="H54" i="6" s="1"/>
  <c r="AZ28" i="6"/>
  <c r="BA28" i="6" s="1"/>
  <c r="AZ38" i="6"/>
  <c r="BA38" i="6" s="1"/>
  <c r="AZ7" i="6"/>
  <c r="BA7" i="6" s="1"/>
  <c r="AZ81" i="6"/>
  <c r="BA81" i="6" s="1"/>
  <c r="AZ48" i="6"/>
  <c r="BA48" i="6" s="1"/>
  <c r="AZ61" i="6"/>
  <c r="BA61" i="6" s="1"/>
  <c r="AZ97" i="6"/>
  <c r="BA97" i="6" s="1"/>
  <c r="AZ44" i="6"/>
  <c r="BA44" i="6" s="1"/>
  <c r="AZ18" i="6"/>
  <c r="BA18" i="6" s="1"/>
  <c r="AZ43" i="6"/>
  <c r="BA43" i="6" s="1"/>
  <c r="AZ60" i="6"/>
  <c r="BA60" i="6" s="1"/>
  <c r="AZ10" i="6"/>
  <c r="BA10" i="6" s="1"/>
  <c r="AZ19" i="6"/>
  <c r="BA19" i="6" s="1"/>
  <c r="AZ41" i="6"/>
  <c r="BA41" i="6" s="1"/>
  <c r="AZ94" i="6"/>
  <c r="BA94" i="6" s="1"/>
  <c r="AZ98" i="6"/>
  <c r="BA98" i="6" s="1"/>
  <c r="AZ78" i="6"/>
  <c r="BA78" i="6" s="1"/>
  <c r="AZ92" i="6"/>
  <c r="BA92" i="6" s="1"/>
  <c r="AZ80" i="6"/>
  <c r="BA80" i="6" s="1"/>
  <c r="AZ2" i="6"/>
  <c r="BA2" i="6" s="1"/>
  <c r="AZ3" i="6"/>
  <c r="BA3" i="6" s="1"/>
  <c r="AZ29" i="6"/>
  <c r="BA29" i="6" s="1"/>
  <c r="G42" i="6"/>
  <c r="H42" i="6" s="1"/>
  <c r="G80" i="6"/>
  <c r="H80" i="6" s="1"/>
  <c r="G68" i="6"/>
  <c r="H68" i="6" s="1"/>
  <c r="G77" i="6"/>
  <c r="H77" i="6" s="1"/>
  <c r="G65" i="6"/>
  <c r="H65" i="6" s="1"/>
  <c r="G9" i="6"/>
  <c r="H9" i="6" s="1"/>
  <c r="G28" i="6"/>
  <c r="H28" i="6" s="1"/>
  <c r="G44" i="6"/>
  <c r="H44" i="6" s="1"/>
  <c r="G59" i="6"/>
  <c r="H59" i="6" s="1"/>
  <c r="G88" i="6"/>
  <c r="H88" i="6" s="1"/>
  <c r="G25" i="6"/>
  <c r="H25" i="6" s="1"/>
  <c r="G75" i="6"/>
  <c r="H75" i="6" s="1"/>
  <c r="G20" i="6"/>
  <c r="H20" i="6" s="1"/>
  <c r="G31" i="6"/>
  <c r="H31" i="6" s="1"/>
  <c r="AZ63" i="6"/>
  <c r="BA63" i="6" s="1"/>
  <c r="AZ37" i="6"/>
  <c r="BA37" i="6" s="1"/>
  <c r="AZ67" i="6"/>
  <c r="BA67" i="6" s="1"/>
  <c r="AZ77" i="6"/>
  <c r="BA77" i="6" s="1"/>
  <c r="AZ46" i="6"/>
  <c r="BA46" i="6" s="1"/>
  <c r="AZ55" i="6"/>
  <c r="BA55" i="6" s="1"/>
  <c r="AZ8" i="6"/>
  <c r="BA8" i="6" s="1"/>
  <c r="AZ45" i="6"/>
  <c r="BA45" i="6" s="1"/>
  <c r="AZ33" i="6"/>
  <c r="BA33" i="6" s="1"/>
  <c r="AZ24" i="6"/>
  <c r="BA24" i="6" s="1"/>
  <c r="AZ36" i="6"/>
  <c r="BA36" i="6" s="1"/>
  <c r="G51" i="6"/>
  <c r="H51" i="6" s="1"/>
  <c r="G32" i="6"/>
  <c r="H32" i="6" s="1"/>
  <c r="G98" i="6"/>
  <c r="H98" i="6" s="1"/>
  <c r="G101" i="6"/>
  <c r="H101" i="6" s="1"/>
  <c r="AZ30" i="6"/>
  <c r="BA30" i="6" s="1"/>
  <c r="G16" i="6"/>
  <c r="H16" i="6" s="1"/>
  <c r="G84" i="6"/>
  <c r="H84" i="6" s="1"/>
  <c r="G76" i="6"/>
  <c r="H76" i="6" s="1"/>
  <c r="G56" i="6"/>
  <c r="H56" i="6" s="1"/>
  <c r="G45" i="6"/>
  <c r="H45" i="6" s="1"/>
  <c r="AZ72" i="6"/>
  <c r="BA72" i="6" s="1"/>
  <c r="AZ82" i="6"/>
  <c r="BA82" i="6" s="1"/>
  <c r="AZ88" i="6"/>
  <c r="BA88" i="6" s="1"/>
  <c r="AZ54" i="6"/>
  <c r="BA54" i="6" s="1"/>
  <c r="AZ70" i="6"/>
  <c r="BA70" i="6" s="1"/>
  <c r="AZ42" i="6"/>
  <c r="BA42" i="6" s="1"/>
  <c r="AZ93" i="6"/>
  <c r="BA93" i="6" s="1"/>
  <c r="AZ53" i="6"/>
  <c r="BA53" i="6" s="1"/>
  <c r="AZ96" i="6"/>
  <c r="BA96" i="6" s="1"/>
  <c r="AZ20" i="6"/>
  <c r="BA20" i="6" s="1"/>
  <c r="AZ71" i="6"/>
  <c r="BA71" i="6" s="1"/>
  <c r="AZ4" i="6"/>
  <c r="BA4" i="6" s="1"/>
  <c r="AZ27" i="6"/>
  <c r="BA27" i="6" s="1"/>
  <c r="AZ23" i="6"/>
  <c r="BA23" i="6" s="1"/>
  <c r="AZ35" i="6"/>
  <c r="BA35" i="6" s="1"/>
  <c r="AZ13" i="6"/>
  <c r="BA13" i="6" s="1"/>
  <c r="AZ14" i="6"/>
  <c r="BA14" i="6" s="1"/>
  <c r="AZ66" i="6"/>
  <c r="BA66" i="6" s="1"/>
  <c r="AZ21" i="6"/>
  <c r="BA21" i="6" s="1"/>
  <c r="AZ64" i="6"/>
  <c r="BA64" i="6" s="1"/>
  <c r="AZ84" i="6"/>
  <c r="BA84" i="6" s="1"/>
  <c r="AZ91" i="6"/>
  <c r="BA91" i="6" s="1"/>
  <c r="AZ74" i="6"/>
  <c r="BA74" i="6" s="1"/>
  <c r="AZ39" i="6"/>
  <c r="BA39" i="6" s="1"/>
  <c r="AZ9" i="6"/>
  <c r="BA9" i="6" s="1"/>
  <c r="AZ69" i="6"/>
  <c r="BA69" i="6" s="1"/>
  <c r="AZ50" i="6"/>
  <c r="BA50" i="6" s="1"/>
  <c r="AZ62" i="6"/>
  <c r="BA62" i="6" s="1"/>
  <c r="AZ83" i="6"/>
  <c r="BA83" i="6" s="1"/>
  <c r="AZ89" i="6"/>
  <c r="BA89" i="6" s="1"/>
  <c r="AZ95" i="6"/>
  <c r="BA95" i="6" s="1"/>
  <c r="AZ73" i="6"/>
  <c r="BA73" i="6" s="1"/>
  <c r="AZ99" i="6"/>
  <c r="BA99" i="6" s="1"/>
  <c r="AZ49" i="6"/>
  <c r="BA49" i="6" s="1"/>
  <c r="AZ51" i="6"/>
  <c r="BA51" i="6" s="1"/>
  <c r="AZ79" i="6"/>
  <c r="BA79" i="6" s="1"/>
  <c r="AZ26" i="6"/>
  <c r="BA26" i="6" s="1"/>
  <c r="AZ16" i="6"/>
  <c r="BA16" i="6" s="1"/>
  <c r="AZ22" i="6"/>
  <c r="BA22" i="6" s="1"/>
  <c r="AZ5" i="6"/>
  <c r="BA5" i="6" s="1"/>
  <c r="AZ12" i="6"/>
  <c r="BA12" i="6" s="1"/>
  <c r="AZ59" i="6"/>
  <c r="BA59" i="6" s="1"/>
  <c r="AZ40" i="6"/>
  <c r="BA40" i="6" s="1"/>
  <c r="AZ17" i="6"/>
  <c r="BA17" i="6" s="1"/>
  <c r="AZ57" i="6"/>
  <c r="BA57" i="6" s="1"/>
  <c r="AZ56" i="6"/>
  <c r="BA56" i="6" s="1"/>
  <c r="AZ90" i="6"/>
  <c r="BA90" i="6" s="1"/>
  <c r="AZ86" i="6"/>
  <c r="BA86" i="6" s="1"/>
  <c r="AZ58" i="6"/>
  <c r="BA58" i="6" s="1"/>
  <c r="AZ65" i="6"/>
  <c r="BA65" i="6" s="1"/>
  <c r="AZ68" i="6"/>
  <c r="BA68" i="6" s="1"/>
  <c r="AZ75" i="6"/>
  <c r="BA75" i="6" s="1"/>
  <c r="AZ87" i="6"/>
  <c r="BA87" i="6" s="1"/>
  <c r="AZ101" i="6"/>
  <c r="BA101" i="6" s="1"/>
  <c r="AZ76" i="6"/>
  <c r="BA76" i="6" s="1"/>
  <c r="AZ52" i="6"/>
  <c r="BA52" i="6" s="1"/>
  <c r="AZ47" i="6"/>
  <c r="BA47" i="6" s="1"/>
  <c r="AZ85" i="6"/>
  <c r="BA85" i="6" s="1"/>
  <c r="AZ11" i="6"/>
  <c r="BA11" i="6" s="1"/>
  <c r="AZ100" i="6"/>
  <c r="BA100" i="6" s="1"/>
  <c r="AZ34" i="6"/>
  <c r="BA34" i="6" s="1"/>
  <c r="AZ25" i="6"/>
  <c r="BA25" i="6" s="1"/>
  <c r="AZ31" i="6"/>
  <c r="BA31" i="6" s="1"/>
  <c r="AZ15" i="6"/>
  <c r="BA15" i="6" s="1"/>
  <c r="V29" i="6"/>
  <c r="W29" i="6" s="1"/>
  <c r="V93" i="6"/>
  <c r="W93" i="6" s="1"/>
  <c r="V91" i="6"/>
  <c r="W91" i="6" s="1"/>
  <c r="V49" i="6"/>
  <c r="W49" i="6" s="1"/>
  <c r="V74" i="6"/>
  <c r="W74" i="6" s="1"/>
  <c r="V69" i="6"/>
  <c r="W69" i="6" s="1"/>
  <c r="V86" i="6"/>
  <c r="W86" i="6" s="1"/>
  <c r="V97" i="6"/>
  <c r="W97" i="6" s="1"/>
  <c r="V89" i="6"/>
  <c r="W89" i="6" s="1"/>
  <c r="V58" i="6"/>
  <c r="W58" i="6" s="1"/>
  <c r="V48" i="6"/>
  <c r="W48" i="6" s="1"/>
  <c r="V51" i="6"/>
  <c r="W51" i="6" s="1"/>
  <c r="V50" i="6"/>
  <c r="W50" i="6" s="1"/>
  <c r="V80" i="6"/>
  <c r="W80" i="6" s="1"/>
  <c r="V82" i="6"/>
  <c r="W82" i="6" s="1"/>
  <c r="V95" i="6"/>
  <c r="W95" i="6" s="1"/>
  <c r="V44" i="6"/>
  <c r="W44" i="6" s="1"/>
  <c r="V43" i="6"/>
  <c r="W43" i="6" s="1"/>
  <c r="V56" i="6"/>
  <c r="W56" i="6" s="1"/>
  <c r="V79" i="6"/>
  <c r="W79" i="6" s="1"/>
  <c r="V16" i="6"/>
  <c r="W16" i="6" s="1"/>
  <c r="V25" i="6"/>
  <c r="W25" i="6" s="1"/>
  <c r="V5" i="6"/>
  <c r="W5" i="6" s="1"/>
  <c r="V22" i="6"/>
  <c r="W22" i="6" s="1"/>
  <c r="V70" i="6"/>
  <c r="W70" i="6" s="1"/>
  <c r="V21" i="6"/>
  <c r="W21" i="6" s="1"/>
  <c r="V101" i="6"/>
  <c r="W101" i="6" s="1"/>
  <c r="V20" i="6"/>
  <c r="W20" i="6" s="1"/>
  <c r="V68" i="6"/>
  <c r="W68" i="6" s="1"/>
  <c r="V42" i="6"/>
  <c r="W42" i="6" s="1"/>
  <c r="V66" i="6"/>
  <c r="W66" i="6" s="1"/>
  <c r="V64" i="6"/>
  <c r="W64" i="6" s="1"/>
  <c r="V18" i="6"/>
  <c r="W18" i="6" s="1"/>
  <c r="V24" i="6"/>
  <c r="W24" i="6" s="1"/>
  <c r="V35" i="6"/>
  <c r="W35" i="6" s="1"/>
  <c r="V23" i="6"/>
  <c r="W23" i="6" s="1"/>
  <c r="V30" i="6"/>
  <c r="W30" i="6" s="1"/>
  <c r="V34" i="6"/>
  <c r="W34" i="6" s="1"/>
  <c r="V3" i="6"/>
  <c r="W3" i="6" s="1"/>
  <c r="V36" i="6"/>
  <c r="W36" i="6" s="1"/>
  <c r="V27" i="6"/>
  <c r="W27" i="6" s="1"/>
  <c r="V19" i="6"/>
  <c r="W19" i="6" s="1"/>
  <c r="V38" i="6"/>
  <c r="W38" i="6" s="1"/>
  <c r="V75" i="6"/>
  <c r="W75" i="6" s="1"/>
  <c r="V41" i="6"/>
  <c r="W41" i="6" s="1"/>
  <c r="V8" i="6"/>
  <c r="W8" i="6" s="1"/>
  <c r="V92" i="6"/>
  <c r="W92" i="6" s="1"/>
  <c r="V71" i="6"/>
  <c r="W71" i="6" s="1"/>
  <c r="V73" i="6"/>
  <c r="W73" i="6" s="1"/>
  <c r="V63" i="6"/>
  <c r="W63" i="6" s="1"/>
  <c r="V17" i="6"/>
  <c r="W17" i="6" s="1"/>
  <c r="V10" i="6"/>
  <c r="W10" i="6" s="1"/>
  <c r="V11" i="6"/>
  <c r="W11" i="6" s="1"/>
  <c r="V47" i="6"/>
  <c r="W47" i="6" s="1"/>
  <c r="V37" i="6"/>
  <c r="W37" i="6" s="1"/>
  <c r="V40" i="6"/>
  <c r="W40" i="6" s="1"/>
  <c r="V67" i="6"/>
  <c r="W67" i="6" s="1"/>
  <c r="V88" i="6"/>
  <c r="W88" i="6" s="1"/>
  <c r="V53" i="6"/>
  <c r="W53" i="6" s="1"/>
  <c r="V90" i="6"/>
  <c r="W90" i="6" s="1"/>
  <c r="V83" i="6"/>
  <c r="W83" i="6" s="1"/>
  <c r="V7" i="6"/>
  <c r="W7" i="6" s="1"/>
  <c r="V99" i="6"/>
  <c r="W99" i="6" s="1"/>
  <c r="V81" i="6"/>
  <c r="W81" i="6" s="1"/>
  <c r="V9" i="6"/>
  <c r="W9" i="6" s="1"/>
  <c r="V98" i="6"/>
  <c r="W98" i="6" s="1"/>
  <c r="V39" i="6"/>
  <c r="W39" i="6" s="1"/>
  <c r="V46" i="6"/>
  <c r="W46" i="6" s="1"/>
  <c r="V60" i="6"/>
  <c r="W60" i="6" s="1"/>
  <c r="V4" i="6"/>
  <c r="W4" i="6" s="1"/>
  <c r="V31" i="6"/>
  <c r="W31" i="6" s="1"/>
  <c r="V32" i="6"/>
  <c r="W32" i="6" s="1"/>
  <c r="V15" i="6"/>
  <c r="W15" i="6" s="1"/>
  <c r="V28" i="6"/>
  <c r="W28" i="6" s="1"/>
  <c r="V33" i="6"/>
  <c r="W33" i="6" s="1"/>
  <c r="V6" i="6"/>
  <c r="W6" i="6" s="1"/>
  <c r="V57" i="6"/>
  <c r="W57" i="6" s="1"/>
  <c r="V100" i="6"/>
  <c r="W100" i="6" s="1"/>
  <c r="V65" i="6"/>
  <c r="W65" i="6" s="1"/>
  <c r="V96" i="6"/>
  <c r="W96" i="6" s="1"/>
  <c r="V84" i="6"/>
  <c r="W84" i="6" s="1"/>
  <c r="V77" i="6"/>
  <c r="W77" i="6" s="1"/>
  <c r="V94" i="6"/>
  <c r="W94" i="6" s="1"/>
  <c r="V45" i="6"/>
  <c r="W45" i="6" s="1"/>
  <c r="V52" i="6"/>
  <c r="W52" i="6" s="1"/>
  <c r="V85" i="6"/>
  <c r="W85" i="6" s="1"/>
  <c r="V76" i="6"/>
  <c r="W76" i="6" s="1"/>
  <c r="V55" i="6"/>
  <c r="W55" i="6" s="1"/>
  <c r="V87" i="6"/>
  <c r="W87" i="6" s="1"/>
  <c r="V59" i="6"/>
  <c r="W59" i="6" s="1"/>
  <c r="V62" i="6"/>
  <c r="W62" i="6" s="1"/>
  <c r="V78" i="6"/>
  <c r="W78" i="6" s="1"/>
  <c r="V54" i="6"/>
  <c r="W54" i="6" s="1"/>
  <c r="V72" i="6"/>
  <c r="W72" i="6" s="1"/>
  <c r="V61" i="6"/>
  <c r="W61" i="6" s="1"/>
  <c r="V26" i="6"/>
  <c r="W26" i="6" s="1"/>
  <c r="V12" i="6"/>
  <c r="W12" i="6" s="1"/>
  <c r="V14" i="6"/>
  <c r="W14" i="6" s="1"/>
  <c r="V13" i="6"/>
  <c r="W13" i="6" s="1"/>
  <c r="Y8" i="6" l="1"/>
  <c r="AC8" i="6" s="1"/>
  <c r="F9" i="10" s="1"/>
  <c r="O19" i="11" s="1"/>
  <c r="AN4" i="6"/>
  <c r="AO4" i="6" s="1"/>
  <c r="AN2" i="6"/>
  <c r="AR2" i="6" s="1"/>
  <c r="I3" i="10" s="1"/>
  <c r="E24" i="11" s="1"/>
  <c r="AN10" i="6"/>
  <c r="AR10" i="6" s="1"/>
  <c r="I11" i="10" s="1"/>
  <c r="E32" i="11" s="1"/>
  <c r="AN9" i="6"/>
  <c r="AO9" i="6" s="1"/>
  <c r="AN5" i="6"/>
  <c r="AR5" i="6" s="1"/>
  <c r="I6" i="10" s="1"/>
  <c r="E27" i="11" s="1"/>
  <c r="AN11" i="6"/>
  <c r="AP11" i="6" s="1"/>
  <c r="J6" i="6"/>
  <c r="AN3" i="6"/>
  <c r="AR3" i="6" s="1"/>
  <c r="I4" i="10" s="1"/>
  <c r="E25" i="11" s="1"/>
  <c r="AN7" i="6"/>
  <c r="AR7" i="6" s="1"/>
  <c r="I8" i="10" s="1"/>
  <c r="E29" i="11" s="1"/>
  <c r="AN8" i="6"/>
  <c r="AN6" i="6"/>
  <c r="AP6" i="6" s="1"/>
  <c r="AP9" i="6"/>
  <c r="Y5" i="6"/>
  <c r="AA5" i="6" s="1"/>
  <c r="AP4" i="6"/>
  <c r="Y7" i="6"/>
  <c r="AC7" i="6" s="1"/>
  <c r="F8" i="10" s="1"/>
  <c r="O18" i="11" s="1"/>
  <c r="J7" i="6"/>
  <c r="J2" i="6"/>
  <c r="J10" i="6"/>
  <c r="J11" i="6"/>
  <c r="J5" i="6"/>
  <c r="J4" i="6"/>
  <c r="J9" i="6"/>
  <c r="J3" i="6"/>
  <c r="J8" i="6"/>
  <c r="Y3" i="6"/>
  <c r="AA3" i="6" s="1"/>
  <c r="Y4" i="6"/>
  <c r="AC4" i="6" s="1"/>
  <c r="F5" i="10" s="1"/>
  <c r="O15" i="11" s="1"/>
  <c r="Y10" i="6"/>
  <c r="AC10" i="6" s="1"/>
  <c r="F11" i="10" s="1"/>
  <c r="O21" i="11" s="1"/>
  <c r="Y11" i="6"/>
  <c r="AC11" i="6" s="1"/>
  <c r="F12" i="10" s="1"/>
  <c r="O22" i="11" s="1"/>
  <c r="Y6" i="6"/>
  <c r="Y2" i="6"/>
  <c r="AC2" i="6" s="1"/>
  <c r="F3" i="10" s="1"/>
  <c r="O13" i="11" s="1"/>
  <c r="Y9" i="6"/>
  <c r="AA9" i="6" s="1"/>
  <c r="BC5" i="6"/>
  <c r="BG5" i="6" s="1"/>
  <c r="L6" i="10" s="1"/>
  <c r="O27" i="11" s="1"/>
  <c r="BC9" i="6"/>
  <c r="BE9" i="6" s="1"/>
  <c r="BC6" i="6"/>
  <c r="BE6" i="6" s="1"/>
  <c r="BC10" i="6"/>
  <c r="BG10" i="6" s="1"/>
  <c r="L11" i="10" s="1"/>
  <c r="O32" i="11" s="1"/>
  <c r="BC3" i="6"/>
  <c r="BD3" i="6" s="1"/>
  <c r="BC7" i="6"/>
  <c r="BG7" i="6" s="1"/>
  <c r="L8" i="10" s="1"/>
  <c r="O29" i="11" s="1"/>
  <c r="BC11" i="6"/>
  <c r="BE11" i="6" s="1"/>
  <c r="BC4" i="6"/>
  <c r="BD4" i="6" s="1"/>
  <c r="BC8" i="6"/>
  <c r="BG8" i="6" s="1"/>
  <c r="L9" i="10" s="1"/>
  <c r="O30" i="11" s="1"/>
  <c r="BC2" i="6"/>
  <c r="BG2" i="6" s="1"/>
  <c r="L3" i="10" s="1"/>
  <c r="O24" i="11" s="1"/>
  <c r="AA8" i="6"/>
  <c r="AR4" i="6" l="1"/>
  <c r="I5" i="10" s="1"/>
  <c r="E26" i="11" s="1"/>
  <c r="AO3" i="6"/>
  <c r="Z8" i="6"/>
  <c r="AB8" i="6" s="1"/>
  <c r="E9" i="10" s="1"/>
  <c r="AO7" i="6"/>
  <c r="AC3" i="6"/>
  <c r="F4" i="10" s="1"/>
  <c r="O14" i="11" s="1"/>
  <c r="BG3" i="6"/>
  <c r="L4" i="10" s="1"/>
  <c r="O25" i="11" s="1"/>
  <c r="AP2" i="6"/>
  <c r="AR11" i="6"/>
  <c r="I12" i="10" s="1"/>
  <c r="E33" i="11" s="1"/>
  <c r="BD8" i="6"/>
  <c r="Z3" i="6"/>
  <c r="AB3" i="6" s="1"/>
  <c r="E4" i="10" s="1"/>
  <c r="AC5" i="6"/>
  <c r="F6" i="10" s="1"/>
  <c r="O16" i="11" s="1"/>
  <c r="O19" i="10"/>
  <c r="AQ4" i="6"/>
  <c r="H5" i="10" s="1"/>
  <c r="O26" i="10"/>
  <c r="AQ9" i="6"/>
  <c r="H10" i="10" s="1"/>
  <c r="AP10" i="6"/>
  <c r="AO2" i="6"/>
  <c r="AO10" i="6"/>
  <c r="AP7" i="6"/>
  <c r="AO11" i="6"/>
  <c r="AQ11" i="6" s="1"/>
  <c r="H12" i="10" s="1"/>
  <c r="BD2" i="6"/>
  <c r="AP3" i="6"/>
  <c r="AQ3" i="6" s="1"/>
  <c r="H4" i="10" s="1"/>
  <c r="AP5" i="6"/>
  <c r="AO5" i="6"/>
  <c r="AR9" i="6"/>
  <c r="I10" i="10" s="1"/>
  <c r="E31" i="11" s="1"/>
  <c r="Z9" i="6"/>
  <c r="AB9" i="6" s="1"/>
  <c r="E10" i="10" s="1"/>
  <c r="L6" i="6"/>
  <c r="K6" i="6"/>
  <c r="N6" i="6"/>
  <c r="C7" i="10" s="1"/>
  <c r="O21" i="10"/>
  <c r="O18" i="10"/>
  <c r="O15" i="10"/>
  <c r="O22" i="10"/>
  <c r="O13" i="10"/>
  <c r="O39" i="10"/>
  <c r="O36" i="10"/>
  <c r="O41" i="10"/>
  <c r="O38" i="10"/>
  <c r="O33" i="10"/>
  <c r="O28" i="10"/>
  <c r="O31" i="10"/>
  <c r="O24" i="10"/>
  <c r="O23" i="10"/>
  <c r="AP8" i="6"/>
  <c r="AR8" i="6"/>
  <c r="I9" i="10" s="1"/>
  <c r="E30" i="11" s="1"/>
  <c r="BE10" i="6"/>
  <c r="AO6" i="6"/>
  <c r="AQ6" i="6" s="1"/>
  <c r="H7" i="10" s="1"/>
  <c r="AR6" i="6"/>
  <c r="I7" i="10" s="1"/>
  <c r="E28" i="11" s="1"/>
  <c r="BG6" i="6"/>
  <c r="L7" i="10" s="1"/>
  <c r="O28" i="11" s="1"/>
  <c r="BE2" i="6"/>
  <c r="AO8" i="6"/>
  <c r="BE5" i="6"/>
  <c r="Z10" i="6"/>
  <c r="Z4" i="6"/>
  <c r="AA4" i="6"/>
  <c r="AC9" i="6"/>
  <c r="F10" i="10" s="1"/>
  <c r="O20" i="11" s="1"/>
  <c r="BD10" i="6"/>
  <c r="Z2" i="6"/>
  <c r="BD7" i="6"/>
  <c r="BE7" i="6"/>
  <c r="Z5" i="6"/>
  <c r="AB5" i="6" s="1"/>
  <c r="E6" i="10" s="1"/>
  <c r="AA10" i="6"/>
  <c r="BD11" i="6"/>
  <c r="BF11" i="6" s="1"/>
  <c r="K12" i="10" s="1"/>
  <c r="BG11" i="6"/>
  <c r="L12" i="10" s="1"/>
  <c r="O33" i="11" s="1"/>
  <c r="AA6" i="6"/>
  <c r="Z6" i="6"/>
  <c r="K3" i="6"/>
  <c r="L3" i="6"/>
  <c r="N3" i="6"/>
  <c r="C4" i="10" s="1"/>
  <c r="E14" i="11" s="1"/>
  <c r="K11" i="6"/>
  <c r="N11" i="6"/>
  <c r="C12" i="10" s="1"/>
  <c r="E22" i="11" s="1"/>
  <c r="L11" i="6"/>
  <c r="BE8" i="6"/>
  <c r="AA2" i="6"/>
  <c r="BD5" i="6"/>
  <c r="AC6" i="6"/>
  <c r="F7" i="10" s="1"/>
  <c r="O17" i="11" s="1"/>
  <c r="BG9" i="6"/>
  <c r="L10" i="10" s="1"/>
  <c r="O31" i="11" s="1"/>
  <c r="BD9" i="6"/>
  <c r="BF9" i="6" s="1"/>
  <c r="K10" i="10" s="1"/>
  <c r="AA11" i="6"/>
  <c r="Z11" i="6"/>
  <c r="N9" i="6"/>
  <c r="C10" i="10" s="1"/>
  <c r="E20" i="11" s="1"/>
  <c r="L9" i="6"/>
  <c r="K9" i="6"/>
  <c r="N10" i="6"/>
  <c r="C11" i="10" s="1"/>
  <c r="E21" i="11" s="1"/>
  <c r="L10" i="6"/>
  <c r="K10" i="6"/>
  <c r="L4" i="6"/>
  <c r="K4" i="6"/>
  <c r="N4" i="6"/>
  <c r="C5" i="10" s="1"/>
  <c r="E15" i="11" s="1"/>
  <c r="K2" i="6"/>
  <c r="N2" i="6"/>
  <c r="C3" i="10" s="1"/>
  <c r="E13" i="11" s="1"/>
  <c r="L2" i="6"/>
  <c r="BD6" i="6"/>
  <c r="BF6" i="6" s="1"/>
  <c r="K7" i="10" s="1"/>
  <c r="BE3" i="6"/>
  <c r="BF3" i="6" s="1"/>
  <c r="K4" i="10" s="1"/>
  <c r="BE4" i="6"/>
  <c r="BF4" i="6" s="1"/>
  <c r="K5" i="10" s="1"/>
  <c r="BG4" i="6"/>
  <c r="L5" i="10" s="1"/>
  <c r="O26" i="11" s="1"/>
  <c r="L8" i="6"/>
  <c r="N8" i="6"/>
  <c r="C9" i="10" s="1"/>
  <c r="E19" i="11" s="1"/>
  <c r="K8" i="6"/>
  <c r="N5" i="6"/>
  <c r="C6" i="10" s="1"/>
  <c r="E16" i="11" s="1"/>
  <c r="K5" i="6"/>
  <c r="L5" i="6"/>
  <c r="K7" i="6"/>
  <c r="L7" i="6"/>
  <c r="N7" i="6"/>
  <c r="C8" i="10" s="1"/>
  <c r="E18" i="11" s="1"/>
  <c r="Z7" i="6"/>
  <c r="AA7" i="6"/>
  <c r="O25" i="10" l="1"/>
  <c r="AQ7" i="6"/>
  <c r="H8" i="10" s="1"/>
  <c r="O14" i="10"/>
  <c r="O32" i="10"/>
  <c r="O34" i="10"/>
  <c r="O16" i="10"/>
  <c r="AQ2" i="6"/>
  <c r="H3" i="10" s="1"/>
  <c r="BF8" i="6"/>
  <c r="K9" i="10" s="1"/>
  <c r="AQ10" i="6"/>
  <c r="H11" i="10" s="1"/>
  <c r="BF2" i="6"/>
  <c r="K3" i="10" s="1"/>
  <c r="M6" i="6"/>
  <c r="B7" i="10" s="1"/>
  <c r="P7" i="10" s="1"/>
  <c r="AM7" i="10" s="1"/>
  <c r="AN7" i="10" s="1"/>
  <c r="AQ5" i="6"/>
  <c r="H6" i="10" s="1"/>
  <c r="D27" i="11" s="1"/>
  <c r="O30" i="10"/>
  <c r="E17" i="11"/>
  <c r="O7" i="10"/>
  <c r="P32" i="10"/>
  <c r="AM32" i="10" s="1"/>
  <c r="AN32" i="10" s="1"/>
  <c r="D33" i="11"/>
  <c r="P30" i="10"/>
  <c r="AM30" i="10" s="1"/>
  <c r="AN30" i="10" s="1"/>
  <c r="D31" i="11"/>
  <c r="P25" i="10"/>
  <c r="AM25" i="10" s="1"/>
  <c r="AN25" i="10" s="1"/>
  <c r="D26" i="11"/>
  <c r="D29" i="11"/>
  <c r="N31" i="11"/>
  <c r="N30" i="11"/>
  <c r="N14" i="11"/>
  <c r="N20" i="11"/>
  <c r="O17" i="10"/>
  <c r="O20" i="10"/>
  <c r="O40" i="10"/>
  <c r="O37" i="10"/>
  <c r="O42" i="10"/>
  <c r="O35" i="10"/>
  <c r="O27" i="10"/>
  <c r="O29" i="10"/>
  <c r="O10" i="10"/>
  <c r="O9" i="10"/>
  <c r="O8" i="10"/>
  <c r="O5" i="10"/>
  <c r="O12" i="10"/>
  <c r="O6" i="10"/>
  <c r="O11" i="10"/>
  <c r="O4" i="10"/>
  <c r="BF10" i="6"/>
  <c r="K11" i="10" s="1"/>
  <c r="O3" i="10"/>
  <c r="AB10" i="6"/>
  <c r="E11" i="10" s="1"/>
  <c r="BF5" i="6"/>
  <c r="K6" i="10" s="1"/>
  <c r="AQ8" i="6"/>
  <c r="H9" i="10" s="1"/>
  <c r="AB4" i="6"/>
  <c r="E5" i="10" s="1"/>
  <c r="M8" i="6"/>
  <c r="B9" i="10" s="1"/>
  <c r="AB2" i="6"/>
  <c r="E3" i="10" s="1"/>
  <c r="BF7" i="6"/>
  <c r="K8" i="10" s="1"/>
  <c r="AB6" i="6"/>
  <c r="E7" i="10" s="1"/>
  <c r="M10" i="6"/>
  <c r="B11" i="10" s="1"/>
  <c r="M3" i="6"/>
  <c r="B4" i="10" s="1"/>
  <c r="M11" i="6"/>
  <c r="B12" i="10" s="1"/>
  <c r="M7" i="6"/>
  <c r="B8" i="10" s="1"/>
  <c r="M2" i="6"/>
  <c r="B3" i="10" s="1"/>
  <c r="M4" i="6"/>
  <c r="B5" i="10" s="1"/>
  <c r="AB7" i="6"/>
  <c r="E8" i="10" s="1"/>
  <c r="M5" i="6"/>
  <c r="B6" i="10" s="1"/>
  <c r="M9" i="6"/>
  <c r="B10" i="10" s="1"/>
  <c r="AB11" i="6"/>
  <c r="E12" i="10" s="1"/>
  <c r="AE7" i="10" l="1"/>
  <c r="AF7" i="10" s="1"/>
  <c r="AG7" i="10"/>
  <c r="AH7" i="10" s="1"/>
  <c r="AK7" i="10"/>
  <c r="AL7" i="10" s="1"/>
  <c r="D17" i="11"/>
  <c r="P14" i="10"/>
  <c r="AM14" i="10" s="1"/>
  <c r="AN14" i="10" s="1"/>
  <c r="AG32" i="10"/>
  <c r="AH32" i="10" s="1"/>
  <c r="AE32" i="10"/>
  <c r="AF32" i="10" s="1"/>
  <c r="AK25" i="10"/>
  <c r="AL25" i="10" s="1"/>
  <c r="AE30" i="10"/>
  <c r="AF30" i="10" s="1"/>
  <c r="AK32" i="10"/>
  <c r="AL32" i="10" s="1"/>
  <c r="P42" i="10"/>
  <c r="AG42" i="10" s="1"/>
  <c r="AH42" i="10" s="1"/>
  <c r="N33" i="11"/>
  <c r="P34" i="10"/>
  <c r="AM34" i="10" s="1"/>
  <c r="AN34" i="10" s="1"/>
  <c r="N25" i="11"/>
  <c r="AK30" i="10"/>
  <c r="AL30" i="10" s="1"/>
  <c r="P37" i="10"/>
  <c r="AM37" i="10" s="1"/>
  <c r="AN37" i="10" s="1"/>
  <c r="N28" i="11"/>
  <c r="AG30" i="10"/>
  <c r="AH30" i="10" s="1"/>
  <c r="P35" i="10"/>
  <c r="AM35" i="10" s="1"/>
  <c r="AN35" i="10" s="1"/>
  <c r="N26" i="11"/>
  <c r="AE25" i="10"/>
  <c r="AF25" i="10" s="1"/>
  <c r="P33" i="10"/>
  <c r="AM33" i="10" s="1"/>
  <c r="AN33" i="10" s="1"/>
  <c r="N24" i="11"/>
  <c r="P27" i="10"/>
  <c r="AE27" i="10" s="1"/>
  <c r="AF27" i="10" s="1"/>
  <c r="D28" i="11"/>
  <c r="AG25" i="10"/>
  <c r="AH25" i="10" s="1"/>
  <c r="P24" i="10"/>
  <c r="AK24" i="10" s="1"/>
  <c r="AL24" i="10" s="1"/>
  <c r="D25" i="11"/>
  <c r="P31" i="10"/>
  <c r="AE31" i="10" s="1"/>
  <c r="AF31" i="10" s="1"/>
  <c r="D32" i="11"/>
  <c r="P23" i="10"/>
  <c r="AK23" i="10" s="1"/>
  <c r="AL23" i="10" s="1"/>
  <c r="D24" i="11"/>
  <c r="P16" i="10"/>
  <c r="AM16" i="10" s="1"/>
  <c r="AN16" i="10" s="1"/>
  <c r="N16" i="11"/>
  <c r="P19" i="10"/>
  <c r="AM19" i="10" s="1"/>
  <c r="AN19" i="10" s="1"/>
  <c r="N19" i="11"/>
  <c r="P20" i="10"/>
  <c r="AM20" i="10" s="1"/>
  <c r="AN20" i="10" s="1"/>
  <c r="P39" i="10"/>
  <c r="AM39" i="10" s="1"/>
  <c r="AN39" i="10" s="1"/>
  <c r="P26" i="10"/>
  <c r="AM26" i="10" s="1"/>
  <c r="AN26" i="10" s="1"/>
  <c r="P28" i="10"/>
  <c r="AG28" i="10" s="1"/>
  <c r="AH28" i="10" s="1"/>
  <c r="D30" i="11"/>
  <c r="P40" i="10"/>
  <c r="AM40" i="10" s="1"/>
  <c r="AN40" i="10" s="1"/>
  <c r="N27" i="11"/>
  <c r="N29" i="11"/>
  <c r="N18" i="11"/>
  <c r="N21" i="11"/>
  <c r="D22" i="11"/>
  <c r="D14" i="11"/>
  <c r="D19" i="11"/>
  <c r="D13" i="11"/>
  <c r="Q39" i="10"/>
  <c r="Q11" i="10"/>
  <c r="Q27" i="10"/>
  <c r="Q8" i="10"/>
  <c r="Q7" i="10"/>
  <c r="Q20" i="10"/>
  <c r="Q10" i="10"/>
  <c r="Q19" i="10"/>
  <c r="Q22" i="10"/>
  <c r="Q29" i="10"/>
  <c r="Q3" i="10"/>
  <c r="R3" i="10" s="1"/>
  <c r="S3" i="10" s="1"/>
  <c r="T3" i="10" s="1"/>
  <c r="U3" i="10" s="1"/>
  <c r="V3" i="10" s="1"/>
  <c r="W3" i="10" s="1"/>
  <c r="X3" i="10" s="1"/>
  <c r="Y3" i="10" s="1"/>
  <c r="Z3" i="10" s="1"/>
  <c r="AA3" i="10" s="1"/>
  <c r="AB3" i="10" s="1"/>
  <c r="AC3" i="10" s="1"/>
  <c r="Q5" i="10"/>
  <c r="Q9" i="10"/>
  <c r="Q37" i="10"/>
  <c r="Q17" i="10"/>
  <c r="Q6" i="10"/>
  <c r="Q30" i="10"/>
  <c r="Q4" i="10"/>
  <c r="Q13" i="10"/>
  <c r="Q33" i="10"/>
  <c r="Q14" i="10"/>
  <c r="Q21" i="10"/>
  <c r="Q23" i="10"/>
  <c r="Q24" i="10"/>
  <c r="Q36" i="10"/>
  <c r="Q32" i="10"/>
  <c r="Q35" i="10"/>
  <c r="Q40" i="10"/>
  <c r="Q18" i="10"/>
  <c r="Q38" i="10"/>
  <c r="Q28" i="10"/>
  <c r="Q26" i="10"/>
  <c r="Q31" i="10"/>
  <c r="Q15" i="10"/>
  <c r="Q41" i="10"/>
  <c r="Q12" i="10"/>
  <c r="Q25" i="10"/>
  <c r="Q34" i="10"/>
  <c r="Q16" i="10"/>
  <c r="Q42" i="10"/>
  <c r="C16" i="10" l="1"/>
  <c r="AI7" i="10"/>
  <c r="AJ7" i="10" s="1"/>
  <c r="AO7" i="10"/>
  <c r="AP7" i="10" s="1"/>
  <c r="AI25" i="10"/>
  <c r="AJ25" i="10" s="1"/>
  <c r="AI30" i="10"/>
  <c r="AJ30" i="10" s="1"/>
  <c r="AI32" i="10"/>
  <c r="AJ32" i="10" s="1"/>
  <c r="AO32" i="10"/>
  <c r="AP32" i="10" s="1"/>
  <c r="AG16" i="10"/>
  <c r="AH16" i="10" s="1"/>
  <c r="AO25" i="10"/>
  <c r="AP25" i="10" s="1"/>
  <c r="AG14" i="10"/>
  <c r="AH14" i="10" s="1"/>
  <c r="AE42" i="10"/>
  <c r="AF42" i="10" s="1"/>
  <c r="AK14" i="10"/>
  <c r="AL14" i="10" s="1"/>
  <c r="AE14" i="10"/>
  <c r="AF14" i="10" s="1"/>
  <c r="AE34" i="10"/>
  <c r="AF34" i="10" s="1"/>
  <c r="AG35" i="10"/>
  <c r="AH35" i="10" s="1"/>
  <c r="AO30" i="10"/>
  <c r="AP30" i="10" s="1"/>
  <c r="AK42" i="10"/>
  <c r="AL42" i="10" s="1"/>
  <c r="AK35" i="10"/>
  <c r="AL35" i="10" s="1"/>
  <c r="AM42" i="10"/>
  <c r="AN42" i="10" s="1"/>
  <c r="AG34" i="10"/>
  <c r="AH34" i="10" s="1"/>
  <c r="AG33" i="10"/>
  <c r="AH33" i="10" s="1"/>
  <c r="AG37" i="10"/>
  <c r="AH37" i="10" s="1"/>
  <c r="AM23" i="10"/>
  <c r="AN23" i="10" s="1"/>
  <c r="AO23" i="10" s="1"/>
  <c r="AP23" i="10" s="1"/>
  <c r="AK34" i="10"/>
  <c r="AL34" i="10" s="1"/>
  <c r="AE35" i="10"/>
  <c r="AF35" i="10" s="1"/>
  <c r="AE33" i="10"/>
  <c r="AF33" i="10" s="1"/>
  <c r="AK27" i="10"/>
  <c r="AL27" i="10" s="1"/>
  <c r="AK37" i="10"/>
  <c r="AL37" i="10" s="1"/>
  <c r="AK33" i="10"/>
  <c r="AL33" i="10" s="1"/>
  <c r="AE37" i="10"/>
  <c r="AF37" i="10" s="1"/>
  <c r="P41" i="10"/>
  <c r="AE41" i="10" s="1"/>
  <c r="AF41" i="10" s="1"/>
  <c r="N32" i="11"/>
  <c r="AM27" i="10"/>
  <c r="AN27" i="10" s="1"/>
  <c r="AE19" i="10"/>
  <c r="AF19" i="10" s="1"/>
  <c r="AG19" i="10"/>
  <c r="AH19" i="10" s="1"/>
  <c r="AE24" i="10"/>
  <c r="AF24" i="10" s="1"/>
  <c r="AG24" i="10"/>
  <c r="AH24" i="10" s="1"/>
  <c r="AG23" i="10"/>
  <c r="AH23" i="10" s="1"/>
  <c r="AM31" i="10"/>
  <c r="AN31" i="10" s="1"/>
  <c r="AG27" i="10"/>
  <c r="AH27" i="10" s="1"/>
  <c r="AI27" i="10" s="1"/>
  <c r="AJ27" i="10" s="1"/>
  <c r="AK16" i="10"/>
  <c r="AL16" i="10" s="1"/>
  <c r="AE23" i="10"/>
  <c r="AF23" i="10" s="1"/>
  <c r="AM24" i="10"/>
  <c r="AN24" i="10" s="1"/>
  <c r="AO24" i="10" s="1"/>
  <c r="AP24" i="10" s="1"/>
  <c r="AK31" i="10"/>
  <c r="AL31" i="10" s="1"/>
  <c r="AG31" i="10"/>
  <c r="AH31" i="10" s="1"/>
  <c r="AI31" i="10" s="1"/>
  <c r="AJ31" i="10" s="1"/>
  <c r="AE20" i="10"/>
  <c r="AF20" i="10" s="1"/>
  <c r="AK19" i="10"/>
  <c r="AL19" i="10" s="1"/>
  <c r="P5" i="10"/>
  <c r="AK5" i="10" s="1"/>
  <c r="AL5" i="10" s="1"/>
  <c r="D15" i="11"/>
  <c r="P10" i="10"/>
  <c r="AK10" i="10" s="1"/>
  <c r="AL10" i="10" s="1"/>
  <c r="D20" i="11"/>
  <c r="P8" i="10"/>
  <c r="AK8" i="10" s="1"/>
  <c r="AL8" i="10" s="1"/>
  <c r="D18" i="11"/>
  <c r="P11" i="10"/>
  <c r="AK11" i="10" s="1"/>
  <c r="AL11" i="10" s="1"/>
  <c r="D21" i="11"/>
  <c r="P6" i="10"/>
  <c r="AK6" i="10" s="1"/>
  <c r="AL6" i="10" s="1"/>
  <c r="D16" i="11"/>
  <c r="AE16" i="10"/>
  <c r="AF16" i="10" s="1"/>
  <c r="P18" i="10"/>
  <c r="AK18" i="10" s="1"/>
  <c r="AL18" i="10" s="1"/>
  <c r="P15" i="10"/>
  <c r="AM15" i="10" s="1"/>
  <c r="AN15" i="10" s="1"/>
  <c r="N15" i="11"/>
  <c r="P22" i="10"/>
  <c r="AM22" i="10" s="1"/>
  <c r="AN22" i="10" s="1"/>
  <c r="N22" i="11"/>
  <c r="P17" i="10"/>
  <c r="AM17" i="10" s="1"/>
  <c r="AN17" i="10" s="1"/>
  <c r="N17" i="11"/>
  <c r="AK39" i="10"/>
  <c r="AL39" i="10" s="1"/>
  <c r="AK20" i="10"/>
  <c r="AL20" i="10" s="1"/>
  <c r="AG20" i="10"/>
  <c r="AH20" i="10" s="1"/>
  <c r="P13" i="10"/>
  <c r="AM13" i="10" s="1"/>
  <c r="AN13" i="10" s="1"/>
  <c r="N13" i="11"/>
  <c r="AM28" i="10"/>
  <c r="AN28" i="10" s="1"/>
  <c r="AG39" i="10"/>
  <c r="AH39" i="10" s="1"/>
  <c r="AE39" i="10"/>
  <c r="AF39" i="10" s="1"/>
  <c r="AE26" i="10"/>
  <c r="AF26" i="10" s="1"/>
  <c r="AE28" i="10"/>
  <c r="AF28" i="10" s="1"/>
  <c r="AI28" i="10" s="1"/>
  <c r="AJ28" i="10" s="1"/>
  <c r="AK26" i="10"/>
  <c r="AL26" i="10" s="1"/>
  <c r="AG26" i="10"/>
  <c r="AH26" i="10" s="1"/>
  <c r="AK28" i="10"/>
  <c r="AL28" i="10" s="1"/>
  <c r="P29" i="10"/>
  <c r="AE29" i="10" s="1"/>
  <c r="AF29" i="10" s="1"/>
  <c r="AE40" i="10"/>
  <c r="AF40" i="10" s="1"/>
  <c r="P38" i="10"/>
  <c r="AK38" i="10" s="1"/>
  <c r="AL38" i="10" s="1"/>
  <c r="AK40" i="10"/>
  <c r="AL40" i="10" s="1"/>
  <c r="AG40" i="10"/>
  <c r="AH40" i="10" s="1"/>
  <c r="P36" i="10"/>
  <c r="AM36" i="10" s="1"/>
  <c r="AN36" i="10" s="1"/>
  <c r="P21" i="10"/>
  <c r="AG21" i="10" s="1"/>
  <c r="AH21" i="10" s="1"/>
  <c r="P9" i="10"/>
  <c r="AK9" i="10" s="1"/>
  <c r="AL9" i="10" s="1"/>
  <c r="P12" i="10"/>
  <c r="AG12" i="10" s="1"/>
  <c r="AH12" i="10" s="1"/>
  <c r="P3" i="10"/>
  <c r="B16" i="10" s="1"/>
  <c r="P4" i="10"/>
  <c r="AG4" i="10" s="1"/>
  <c r="AH4" i="10" s="1"/>
  <c r="R26" i="10"/>
  <c r="S26" i="10" s="1"/>
  <c r="R37" i="10"/>
  <c r="S37" i="10" s="1"/>
  <c r="R8" i="10"/>
  <c r="S8" i="10" s="1"/>
  <c r="R14" i="10"/>
  <c r="S14" i="10" s="1"/>
  <c r="R34" i="10"/>
  <c r="S34" i="10" s="1"/>
  <c r="R15" i="10"/>
  <c r="S15" i="10" s="1"/>
  <c r="R39" i="10"/>
  <c r="S39" i="10" s="1"/>
  <c r="R40" i="10"/>
  <c r="S40" i="10" s="1"/>
  <c r="R6" i="10"/>
  <c r="S6" i="10" s="1"/>
  <c r="R33" i="10"/>
  <c r="S33" i="10" s="1"/>
  <c r="R10" i="10"/>
  <c r="S10" i="10" s="1"/>
  <c r="R29" i="10"/>
  <c r="S29" i="10" s="1"/>
  <c r="R16" i="10"/>
  <c r="S16" i="10" s="1"/>
  <c r="R4" i="10"/>
  <c r="S4" i="10" s="1"/>
  <c r="T4" i="10" s="1"/>
  <c r="U4" i="10" s="1"/>
  <c r="V4" i="10" s="1"/>
  <c r="W4" i="10" s="1"/>
  <c r="X4" i="10" s="1"/>
  <c r="Y4" i="10" s="1"/>
  <c r="Z4" i="10" s="1"/>
  <c r="AA4" i="10" s="1"/>
  <c r="R11" i="10"/>
  <c r="S11" i="10" s="1"/>
  <c r="R25" i="10"/>
  <c r="S25" i="10" s="1"/>
  <c r="R19" i="10"/>
  <c r="S19" i="10" s="1"/>
  <c r="R9" i="10"/>
  <c r="S9" i="10" s="1"/>
  <c r="R5" i="10"/>
  <c r="S5" i="10" s="1"/>
  <c r="R38" i="10"/>
  <c r="S38" i="10" s="1"/>
  <c r="R41" i="10"/>
  <c r="S41" i="10" s="1"/>
  <c r="R28" i="10"/>
  <c r="S28" i="10" s="1"/>
  <c r="R35" i="10"/>
  <c r="S35" i="10" s="1"/>
  <c r="R23" i="10"/>
  <c r="S23" i="10" s="1"/>
  <c r="R42" i="10"/>
  <c r="S42" i="10" s="1"/>
  <c r="R32" i="10"/>
  <c r="S32" i="10" s="1"/>
  <c r="R21" i="10"/>
  <c r="S21" i="10" s="1"/>
  <c r="R20" i="10"/>
  <c r="S20" i="10" s="1"/>
  <c r="R12" i="10"/>
  <c r="S12" i="10" s="1"/>
  <c r="R13" i="10"/>
  <c r="S13" i="10" s="1"/>
  <c r="R36" i="10"/>
  <c r="S36" i="10" s="1"/>
  <c r="R7" i="10"/>
  <c r="S7" i="10" s="1"/>
  <c r="R22" i="10"/>
  <c r="S22" i="10" s="1"/>
  <c r="R18" i="10"/>
  <c r="S18" i="10" s="1"/>
  <c r="R27" i="10"/>
  <c r="S27" i="10" s="1"/>
  <c r="R31" i="10"/>
  <c r="S31" i="10" s="1"/>
  <c r="R24" i="10"/>
  <c r="S24" i="10" s="1"/>
  <c r="R30" i="10"/>
  <c r="S30" i="10" s="1"/>
  <c r="R17" i="10"/>
  <c r="S17" i="10" s="1"/>
  <c r="AI23" i="10" l="1"/>
  <c r="AJ23" i="10" s="1"/>
  <c r="AR7" i="10"/>
  <c r="AS7" i="10" s="1"/>
  <c r="AT7" i="10" s="1"/>
  <c r="AI26" i="10"/>
  <c r="AJ26" i="10" s="1"/>
  <c r="AB4" i="10"/>
  <c r="AC4" i="10" s="1"/>
  <c r="D4" i="10" s="1"/>
  <c r="F14" i="11" s="1"/>
  <c r="G14" i="11" s="1"/>
  <c r="AI24" i="10"/>
  <c r="AJ24" i="10" s="1"/>
  <c r="AR32" i="10"/>
  <c r="AS32" i="10" s="1"/>
  <c r="AT32" i="10" s="1"/>
  <c r="AI14" i="10"/>
  <c r="AJ14" i="10" s="1"/>
  <c r="AI42" i="10"/>
  <c r="AJ42" i="10" s="1"/>
  <c r="AR25" i="10"/>
  <c r="AS25" i="10" s="1"/>
  <c r="AT25" i="10" s="1"/>
  <c r="AM5" i="10"/>
  <c r="AN5" i="10" s="1"/>
  <c r="AO5" i="10" s="1"/>
  <c r="AP5" i="10" s="1"/>
  <c r="AI34" i="10"/>
  <c r="AJ34" i="10" s="1"/>
  <c r="AR30" i="10"/>
  <c r="AS30" i="10" s="1"/>
  <c r="AT30" i="10" s="1"/>
  <c r="AI33" i="10"/>
  <c r="AJ33" i="10" s="1"/>
  <c r="AM41" i="10"/>
  <c r="AN41" i="10" s="1"/>
  <c r="AK41" i="10"/>
  <c r="AL41" i="10" s="1"/>
  <c r="AI35" i="10"/>
  <c r="AJ35" i="10" s="1"/>
  <c r="AG41" i="10"/>
  <c r="AH41" i="10" s="1"/>
  <c r="AI41" i="10" s="1"/>
  <c r="AJ41" i="10" s="1"/>
  <c r="AI16" i="10"/>
  <c r="AJ16" i="10" s="1"/>
  <c r="AI37" i="10"/>
  <c r="AJ37" i="10" s="1"/>
  <c r="AO27" i="10"/>
  <c r="AP27" i="10" s="1"/>
  <c r="AM11" i="10"/>
  <c r="AN11" i="10" s="1"/>
  <c r="AO11" i="10" s="1"/>
  <c r="AP11" i="10" s="1"/>
  <c r="AI20" i="10"/>
  <c r="AJ20" i="10" s="1"/>
  <c r="AM6" i="10"/>
  <c r="AN6" i="10" s="1"/>
  <c r="AO6" i="10" s="1"/>
  <c r="AP6" i="10" s="1"/>
  <c r="AE5" i="10"/>
  <c r="AF5" i="10" s="1"/>
  <c r="AI19" i="10"/>
  <c r="AJ19" i="10" s="1"/>
  <c r="AG5" i="10"/>
  <c r="AH5" i="10" s="1"/>
  <c r="AE6" i="10"/>
  <c r="AF6" i="10" s="1"/>
  <c r="AG8" i="10"/>
  <c r="AH8" i="10" s="1"/>
  <c r="AO31" i="10"/>
  <c r="AP31" i="10" s="1"/>
  <c r="AG6" i="10"/>
  <c r="AH6" i="10" s="1"/>
  <c r="AG10" i="10"/>
  <c r="AH10" i="10" s="1"/>
  <c r="AM10" i="10"/>
  <c r="AN10" i="10" s="1"/>
  <c r="AO10" i="10" s="1"/>
  <c r="AP10" i="10" s="1"/>
  <c r="AE10" i="10"/>
  <c r="AF10" i="10" s="1"/>
  <c r="AE22" i="10"/>
  <c r="AF22" i="10" s="1"/>
  <c r="AG15" i="10"/>
  <c r="AH15" i="10" s="1"/>
  <c r="AE11" i="10"/>
  <c r="AF11" i="10" s="1"/>
  <c r="AG11" i="10"/>
  <c r="AH11" i="10" s="1"/>
  <c r="AM8" i="10"/>
  <c r="AN8" i="10" s="1"/>
  <c r="AO8" i="10" s="1"/>
  <c r="AP8" i="10" s="1"/>
  <c r="AE8" i="10"/>
  <c r="AF8" i="10" s="1"/>
  <c r="AK17" i="10"/>
  <c r="AL17" i="10" s="1"/>
  <c r="AG18" i="10"/>
  <c r="AH18" i="10" s="1"/>
  <c r="AE15" i="10"/>
  <c r="AF15" i="10" s="1"/>
  <c r="AE18" i="10"/>
  <c r="AF18" i="10" s="1"/>
  <c r="AM18" i="10"/>
  <c r="AN18" i="10" s="1"/>
  <c r="AO18" i="10" s="1"/>
  <c r="AP18" i="10" s="1"/>
  <c r="AE17" i="10"/>
  <c r="AF17" i="10" s="1"/>
  <c r="AG17" i="10"/>
  <c r="AH17" i="10" s="1"/>
  <c r="AK15" i="10"/>
  <c r="AL15" i="10" s="1"/>
  <c r="AK22" i="10"/>
  <c r="AL22" i="10" s="1"/>
  <c r="AG22" i="10"/>
  <c r="AH22" i="10" s="1"/>
  <c r="AE13" i="10"/>
  <c r="AF13" i="10" s="1"/>
  <c r="AG13" i="10"/>
  <c r="AH13" i="10" s="1"/>
  <c r="AG38" i="10"/>
  <c r="AH38" i="10" s="1"/>
  <c r="AK13" i="10"/>
  <c r="AL13" i="10" s="1"/>
  <c r="AO28" i="10"/>
  <c r="AP28" i="10" s="1"/>
  <c r="AI39" i="10"/>
  <c r="AJ39" i="10" s="1"/>
  <c r="AO26" i="10"/>
  <c r="AP26" i="10" s="1"/>
  <c r="AM29" i="10"/>
  <c r="AN29" i="10" s="1"/>
  <c r="AM38" i="10"/>
  <c r="AN38" i="10" s="1"/>
  <c r="AO38" i="10" s="1"/>
  <c r="AP38" i="10" s="1"/>
  <c r="AG29" i="10"/>
  <c r="AH29" i="10" s="1"/>
  <c r="AI29" i="10" s="1"/>
  <c r="AJ29" i="10" s="1"/>
  <c r="AI40" i="10"/>
  <c r="AJ40" i="10" s="1"/>
  <c r="AK29" i="10"/>
  <c r="AL29" i="10" s="1"/>
  <c r="AO29" i="10" s="1"/>
  <c r="AE38" i="10"/>
  <c r="AF38" i="10" s="1"/>
  <c r="AK36" i="10"/>
  <c r="AL36" i="10" s="1"/>
  <c r="AE36" i="10"/>
  <c r="AF36" i="10" s="1"/>
  <c r="AG36" i="10"/>
  <c r="AH36" i="10" s="1"/>
  <c r="AM4" i="10"/>
  <c r="AN4" i="10" s="1"/>
  <c r="AM21" i="10"/>
  <c r="AN21" i="10" s="1"/>
  <c r="AE21" i="10"/>
  <c r="AI21" i="10" s="1"/>
  <c r="AJ21" i="10" s="1"/>
  <c r="AK21" i="10"/>
  <c r="AL21" i="10" s="1"/>
  <c r="AE4" i="10"/>
  <c r="AF4" i="10" s="1"/>
  <c r="AI4" i="10" s="1"/>
  <c r="AJ4" i="10" s="1"/>
  <c r="AE9" i="10"/>
  <c r="AF9" i="10" s="1"/>
  <c r="AE12" i="10"/>
  <c r="AF12" i="10" s="1"/>
  <c r="AI12" i="10" s="1"/>
  <c r="AJ12" i="10" s="1"/>
  <c r="D3" i="10"/>
  <c r="F13" i="11" s="1"/>
  <c r="AM9" i="10"/>
  <c r="AN9" i="10" s="1"/>
  <c r="AO9" i="10" s="1"/>
  <c r="AP9" i="10" s="1"/>
  <c r="AG9" i="10"/>
  <c r="AH9" i="10" s="1"/>
  <c r="AK12" i="10"/>
  <c r="AL12" i="10" s="1"/>
  <c r="AM12" i="10"/>
  <c r="AN12" i="10" s="1"/>
  <c r="AE3" i="10"/>
  <c r="AF3" i="10" s="1"/>
  <c r="AK3" i="10"/>
  <c r="AL3" i="10" s="1"/>
  <c r="AG3" i="10"/>
  <c r="AH3" i="10" s="1"/>
  <c r="AM3" i="10"/>
  <c r="AN3" i="10" s="1"/>
  <c r="AK4" i="10"/>
  <c r="AL4" i="10" s="1"/>
  <c r="T17" i="10"/>
  <c r="U17" i="10" s="1"/>
  <c r="T13" i="10"/>
  <c r="U13" i="10" s="1"/>
  <c r="T28" i="10"/>
  <c r="U28" i="10" s="1"/>
  <c r="T9" i="10"/>
  <c r="U9" i="10" s="1"/>
  <c r="T27" i="10"/>
  <c r="U27" i="10" s="1"/>
  <c r="T38" i="10"/>
  <c r="U38" i="10" s="1"/>
  <c r="T29" i="10"/>
  <c r="U29" i="10" s="1"/>
  <c r="T35" i="10"/>
  <c r="U35" i="10" s="1"/>
  <c r="T24" i="10"/>
  <c r="U24" i="10" s="1"/>
  <c r="T32" i="10"/>
  <c r="U32" i="10" s="1"/>
  <c r="T7" i="10"/>
  <c r="U7" i="10" s="1"/>
  <c r="T8" i="10"/>
  <c r="U8" i="10" s="1"/>
  <c r="T39" i="10"/>
  <c r="U39" i="10" s="1"/>
  <c r="T20" i="10"/>
  <c r="U20" i="10" s="1"/>
  <c r="T5" i="10"/>
  <c r="U5" i="10" s="1"/>
  <c r="V5" i="10" s="1"/>
  <c r="W5" i="10" s="1"/>
  <c r="X5" i="10" s="1"/>
  <c r="Y5" i="10" s="1"/>
  <c r="Z5" i="10" s="1"/>
  <c r="AA5" i="10" s="1"/>
  <c r="AB5" i="10" s="1"/>
  <c r="AC5" i="10" s="1"/>
  <c r="T16" i="10"/>
  <c r="U16" i="10" s="1"/>
  <c r="T10" i="10"/>
  <c r="U10" i="10" s="1"/>
  <c r="T19" i="10"/>
  <c r="U19" i="10" s="1"/>
  <c r="T6" i="10"/>
  <c r="U6" i="10" s="1"/>
  <c r="T33" i="10"/>
  <c r="U33" i="10" s="1"/>
  <c r="T11" i="10"/>
  <c r="U11" i="10" s="1"/>
  <c r="T36" i="10"/>
  <c r="U36" i="10" s="1"/>
  <c r="T12" i="10"/>
  <c r="U12" i="10" s="1"/>
  <c r="T21" i="10"/>
  <c r="U21" i="10" s="1"/>
  <c r="T31" i="10"/>
  <c r="U31" i="10" s="1"/>
  <c r="T23" i="10"/>
  <c r="U23" i="10" s="1"/>
  <c r="T40" i="10"/>
  <c r="U40" i="10" s="1"/>
  <c r="T14" i="10"/>
  <c r="U14" i="10" s="1"/>
  <c r="T15" i="10"/>
  <c r="U15" i="10" s="1"/>
  <c r="T22" i="10"/>
  <c r="U22" i="10" s="1"/>
  <c r="T25" i="10"/>
  <c r="U25" i="10" s="1"/>
  <c r="T18" i="10"/>
  <c r="U18" i="10" s="1"/>
  <c r="T30" i="10"/>
  <c r="U30" i="10" s="1"/>
  <c r="T37" i="10"/>
  <c r="U37" i="10" s="1"/>
  <c r="T26" i="10"/>
  <c r="U26" i="10" s="1"/>
  <c r="T34" i="10"/>
  <c r="U34" i="10" s="1"/>
  <c r="T42" i="10"/>
  <c r="U42" i="10" s="1"/>
  <c r="T41" i="10"/>
  <c r="U41" i="10" s="1"/>
  <c r="AO35" i="10"/>
  <c r="AO19" i="10"/>
  <c r="AO16" i="10"/>
  <c r="AO33" i="10"/>
  <c r="AO37" i="10"/>
  <c r="AO20" i="10"/>
  <c r="AO40" i="10"/>
  <c r="AO14" i="10"/>
  <c r="AO39" i="10"/>
  <c r="AO34" i="10"/>
  <c r="AO42" i="10"/>
  <c r="AR23" i="10" l="1"/>
  <c r="AS23" i="10" s="1"/>
  <c r="AT23" i="10" s="1"/>
  <c r="C20" i="10"/>
  <c r="B19" i="10"/>
  <c r="B20" i="10"/>
  <c r="C19" i="10"/>
  <c r="AI8" i="10"/>
  <c r="AJ8" i="10" s="1"/>
  <c r="AO12" i="10"/>
  <c r="AP12" i="10" s="1"/>
  <c r="AO3" i="10"/>
  <c r="AP3" i="10" s="1"/>
  <c r="F16" i="10" s="1"/>
  <c r="AR24" i="10"/>
  <c r="AS24" i="10" s="1"/>
  <c r="AT24" i="10" s="1"/>
  <c r="AI11" i="10"/>
  <c r="AJ11" i="10" s="1"/>
  <c r="AI3" i="10"/>
  <c r="AJ3" i="10" s="1"/>
  <c r="E16" i="10" s="1"/>
  <c r="AI9" i="10"/>
  <c r="AJ9" i="10" s="1"/>
  <c r="AR29" i="10"/>
  <c r="AS29" i="10" s="1"/>
  <c r="AT29" i="10" s="1"/>
  <c r="AI10" i="10"/>
  <c r="AJ10" i="10" s="1"/>
  <c r="AI5" i="10"/>
  <c r="AJ5" i="10" s="1"/>
  <c r="E19" i="10" s="1"/>
  <c r="AI6" i="10"/>
  <c r="AJ6" i="10" s="1"/>
  <c r="AO17" i="10"/>
  <c r="AP17" i="10" s="1"/>
  <c r="D5" i="10"/>
  <c r="F15" i="11" s="1"/>
  <c r="G15" i="11" s="1"/>
  <c r="AR31" i="10"/>
  <c r="AS31" i="10" s="1"/>
  <c r="AT31" i="10" s="1"/>
  <c r="AO41" i="10"/>
  <c r="AR41" i="10" s="1"/>
  <c r="AS41" i="10" s="1"/>
  <c r="AT41" i="10" s="1"/>
  <c r="G13" i="11"/>
  <c r="AI22" i="10"/>
  <c r="AJ22" i="10" s="1"/>
  <c r="AR27" i="10"/>
  <c r="AS27" i="10" s="1"/>
  <c r="AT27" i="10" s="1"/>
  <c r="AR28" i="10"/>
  <c r="AS28" i="10" s="1"/>
  <c r="AT28" i="10" s="1"/>
  <c r="AI15" i="10"/>
  <c r="AJ15" i="10" s="1"/>
  <c r="AO22" i="10"/>
  <c r="AP22" i="10" s="1"/>
  <c r="AO15" i="10"/>
  <c r="AP15" i="10" s="1"/>
  <c r="AR26" i="10"/>
  <c r="AS26" i="10" s="1"/>
  <c r="AT26" i="10" s="1"/>
  <c r="AI18" i="10"/>
  <c r="AJ18" i="10" s="1"/>
  <c r="AI17" i="10"/>
  <c r="AJ17" i="10" s="1"/>
  <c r="AO13" i="10"/>
  <c r="AP13" i="10" s="1"/>
  <c r="AI13" i="10"/>
  <c r="AJ13" i="10" s="1"/>
  <c r="AP29" i="10"/>
  <c r="AI38" i="10"/>
  <c r="AJ38" i="10" s="1"/>
  <c r="AO36" i="10"/>
  <c r="AP36" i="10" s="1"/>
  <c r="AI36" i="10"/>
  <c r="AJ36" i="10" s="1"/>
  <c r="AO21" i="10"/>
  <c r="AP21" i="10" s="1"/>
  <c r="AF21" i="10"/>
  <c r="AR12" i="10"/>
  <c r="AS12" i="10" s="1"/>
  <c r="AT12" i="10" s="1"/>
  <c r="AO4" i="10"/>
  <c r="AP4" i="10" s="1"/>
  <c r="V6" i="10"/>
  <c r="W6" i="10" s="1"/>
  <c r="X6" i="10" s="1"/>
  <c r="Y6" i="10" s="1"/>
  <c r="Z6" i="10" s="1"/>
  <c r="AA6" i="10" s="1"/>
  <c r="AB6" i="10" s="1"/>
  <c r="AC6" i="10" s="1"/>
  <c r="V7" i="10"/>
  <c r="W7" i="10" s="1"/>
  <c r="V37" i="10"/>
  <c r="W37" i="10" s="1"/>
  <c r="V22" i="10"/>
  <c r="W22" i="10" s="1"/>
  <c r="V9" i="10"/>
  <c r="W9" i="10" s="1"/>
  <c r="V16" i="10"/>
  <c r="W16" i="10" s="1"/>
  <c r="V31" i="10"/>
  <c r="W31" i="10" s="1"/>
  <c r="V8" i="10"/>
  <c r="W8" i="10" s="1"/>
  <c r="V38" i="10"/>
  <c r="W38" i="10" s="1"/>
  <c r="V23" i="10"/>
  <c r="W23" i="10" s="1"/>
  <c r="V25" i="10"/>
  <c r="W25" i="10" s="1"/>
  <c r="V15" i="10"/>
  <c r="W15" i="10" s="1"/>
  <c r="V10" i="10"/>
  <c r="W10" i="10" s="1"/>
  <c r="V32" i="10"/>
  <c r="W32" i="10" s="1"/>
  <c r="V35" i="10"/>
  <c r="W35" i="10" s="1"/>
  <c r="V20" i="10"/>
  <c r="W20" i="10" s="1"/>
  <c r="V11" i="10"/>
  <c r="W11" i="10" s="1"/>
  <c r="V42" i="10"/>
  <c r="W42" i="10" s="1"/>
  <c r="V13" i="10"/>
  <c r="W13" i="10" s="1"/>
  <c r="V28" i="10"/>
  <c r="W28" i="10" s="1"/>
  <c r="V12" i="10"/>
  <c r="W12" i="10" s="1"/>
  <c r="V39" i="10"/>
  <c r="W39" i="10" s="1"/>
  <c r="V29" i="10"/>
  <c r="W29" i="10" s="1"/>
  <c r="V34" i="10"/>
  <c r="W34" i="10" s="1"/>
  <c r="V36" i="10"/>
  <c r="W36" i="10" s="1"/>
  <c r="V19" i="10"/>
  <c r="W19" i="10" s="1"/>
  <c r="V14" i="10"/>
  <c r="W14" i="10" s="1"/>
  <c r="V24" i="10"/>
  <c r="W24" i="10" s="1"/>
  <c r="V21" i="10"/>
  <c r="W21" i="10" s="1"/>
  <c r="V18" i="10"/>
  <c r="W18" i="10" s="1"/>
  <c r="V17" i="10"/>
  <c r="W17" i="10" s="1"/>
  <c r="V41" i="10"/>
  <c r="W41" i="10" s="1"/>
  <c r="V33" i="10"/>
  <c r="W33" i="10" s="1"/>
  <c r="V30" i="10"/>
  <c r="W30" i="10" s="1"/>
  <c r="V27" i="10"/>
  <c r="W27" i="10" s="1"/>
  <c r="V40" i="10"/>
  <c r="W40" i="10" s="1"/>
  <c r="V26" i="10"/>
  <c r="W26" i="10" s="1"/>
  <c r="AP42" i="10"/>
  <c r="AR42" i="10"/>
  <c r="AS42" i="10" s="1"/>
  <c r="AT42" i="10" s="1"/>
  <c r="AP37" i="10"/>
  <c r="AR37" i="10"/>
  <c r="AS37" i="10" s="1"/>
  <c r="AT37" i="10" s="1"/>
  <c r="AP16" i="10"/>
  <c r="AR16" i="10"/>
  <c r="AS16" i="10" s="1"/>
  <c r="AT16" i="10" s="1"/>
  <c r="AP40" i="10"/>
  <c r="AR40" i="10"/>
  <c r="AS40" i="10" s="1"/>
  <c r="AT40" i="10" s="1"/>
  <c r="AP19" i="10"/>
  <c r="AR19" i="10"/>
  <c r="AS19" i="10" s="1"/>
  <c r="AT19" i="10" s="1"/>
  <c r="AP14" i="10"/>
  <c r="AR14" i="10"/>
  <c r="AS14" i="10" s="1"/>
  <c r="AT14" i="10" s="1"/>
  <c r="AP34" i="10"/>
  <c r="AR34" i="10"/>
  <c r="AS34" i="10" s="1"/>
  <c r="AT34" i="10" s="1"/>
  <c r="AP39" i="10"/>
  <c r="AR39" i="10"/>
  <c r="AS39" i="10" s="1"/>
  <c r="AT39" i="10" s="1"/>
  <c r="AP20" i="10"/>
  <c r="AR20" i="10"/>
  <c r="AS20" i="10" s="1"/>
  <c r="AT20" i="10" s="1"/>
  <c r="AP33" i="10"/>
  <c r="AR33" i="10"/>
  <c r="AS33" i="10" s="1"/>
  <c r="AT33" i="10" s="1"/>
  <c r="AP35" i="10"/>
  <c r="AR35" i="10"/>
  <c r="AS35" i="10" s="1"/>
  <c r="AT35" i="10" s="1"/>
  <c r="E20" i="10" l="1"/>
  <c r="F19" i="10"/>
  <c r="F20" i="10"/>
  <c r="AR3" i="10"/>
  <c r="AS3" i="10" s="1"/>
  <c r="AT3" i="10" s="1"/>
  <c r="H16" i="10" s="1"/>
  <c r="AR8" i="10"/>
  <c r="AS8" i="10" s="1"/>
  <c r="AT8" i="10" s="1"/>
  <c r="AR11" i="10"/>
  <c r="AS11" i="10" s="1"/>
  <c r="AT11" i="10" s="1"/>
  <c r="AR6" i="10"/>
  <c r="AS6" i="10" s="1"/>
  <c r="AT6" i="10" s="1"/>
  <c r="AR9" i="10"/>
  <c r="AS9" i="10" s="1"/>
  <c r="AT9" i="10" s="1"/>
  <c r="AR5" i="10"/>
  <c r="AS5" i="10" s="1"/>
  <c r="AT5" i="10" s="1"/>
  <c r="AR10" i="10"/>
  <c r="AS10" i="10" s="1"/>
  <c r="AT10" i="10" s="1"/>
  <c r="AP41" i="10"/>
  <c r="AR22" i="10"/>
  <c r="AS22" i="10" s="1"/>
  <c r="AT22" i="10" s="1"/>
  <c r="AR15" i="10"/>
  <c r="AS15" i="10" s="1"/>
  <c r="AT15" i="10" s="1"/>
  <c r="AR18" i="10"/>
  <c r="AS18" i="10" s="1"/>
  <c r="AT18" i="10" s="1"/>
  <c r="AR13" i="10"/>
  <c r="AS13" i="10" s="1"/>
  <c r="AT13" i="10" s="1"/>
  <c r="AR17" i="10"/>
  <c r="AS17" i="10" s="1"/>
  <c r="AT17" i="10" s="1"/>
  <c r="AR38" i="10"/>
  <c r="AS38" i="10" s="1"/>
  <c r="AT38" i="10" s="1"/>
  <c r="AR21" i="10"/>
  <c r="AS21" i="10" s="1"/>
  <c r="AT21" i="10" s="1"/>
  <c r="AR36" i="10"/>
  <c r="AS36" i="10" s="1"/>
  <c r="AT36" i="10" s="1"/>
  <c r="D6" i="10"/>
  <c r="F16" i="11" s="1"/>
  <c r="G16" i="11" s="1"/>
  <c r="AR4" i="10"/>
  <c r="AS4" i="10" s="1"/>
  <c r="AT4" i="10" s="1"/>
  <c r="X7" i="10"/>
  <c r="Y7" i="10" s="1"/>
  <c r="Z7" i="10" s="1"/>
  <c r="AA7" i="10" s="1"/>
  <c r="AB7" i="10" s="1"/>
  <c r="AC7" i="10" s="1"/>
  <c r="X12" i="10"/>
  <c r="Y12" i="10" s="1"/>
  <c r="X10" i="10"/>
  <c r="Y10" i="10" s="1"/>
  <c r="X9" i="10"/>
  <c r="Y9" i="10" s="1"/>
  <c r="X8" i="10"/>
  <c r="Y8" i="10" s="1"/>
  <c r="X18" i="10"/>
  <c r="Y18" i="10" s="1"/>
  <c r="X26" i="10"/>
  <c r="Y26" i="10" s="1"/>
  <c r="X22" i="10"/>
  <c r="Y22" i="10" s="1"/>
  <c r="X39" i="10"/>
  <c r="Y39" i="10" s="1"/>
  <c r="X33" i="10"/>
  <c r="Y33" i="10" s="1"/>
  <c r="X36" i="10"/>
  <c r="Y36" i="10" s="1"/>
  <c r="X16" i="10"/>
  <c r="Y16" i="10" s="1"/>
  <c r="X11" i="10"/>
  <c r="Y11" i="10" s="1"/>
  <c r="X17" i="10"/>
  <c r="Y17" i="10" s="1"/>
  <c r="X30" i="10"/>
  <c r="Y30" i="10" s="1"/>
  <c r="X24" i="10"/>
  <c r="Y24" i="10" s="1"/>
  <c r="X13" i="10"/>
  <c r="Y13" i="10" s="1"/>
  <c r="X19" i="10"/>
  <c r="Y19" i="10" s="1"/>
  <c r="X25" i="10"/>
  <c r="Y25" i="10" s="1"/>
  <c r="X14" i="10"/>
  <c r="Y14" i="10" s="1"/>
  <c r="X15" i="10"/>
  <c r="Y15" i="10" s="1"/>
  <c r="X20" i="10"/>
  <c r="Y20" i="10" s="1"/>
  <c r="X41" i="10"/>
  <c r="Y41" i="10" s="1"/>
  <c r="X23" i="10"/>
  <c r="Y23" i="10" s="1"/>
  <c r="X37" i="10"/>
  <c r="Y37" i="10" s="1"/>
  <c r="X21" i="10"/>
  <c r="Y21" i="10" s="1"/>
  <c r="X27" i="10"/>
  <c r="Y27" i="10" s="1"/>
  <c r="X29" i="10"/>
  <c r="Y29" i="10" s="1"/>
  <c r="X28" i="10"/>
  <c r="Y28" i="10" s="1"/>
  <c r="X40" i="10"/>
  <c r="Y40" i="10" s="1"/>
  <c r="X35" i="10"/>
  <c r="Y35" i="10" s="1"/>
  <c r="X34" i="10"/>
  <c r="Y34" i="10" s="1"/>
  <c r="X31" i="10"/>
  <c r="Y31" i="10" s="1"/>
  <c r="X32" i="10"/>
  <c r="Y32" i="10" s="1"/>
  <c r="X38" i="10"/>
  <c r="Y38" i="10" s="1"/>
  <c r="X42" i="10"/>
  <c r="Y42" i="10" s="1"/>
  <c r="H20" i="10" l="1"/>
  <c r="H21" i="10"/>
  <c r="H19" i="10"/>
  <c r="B21" i="10"/>
  <c r="C21" i="10"/>
  <c r="F21" i="10"/>
  <c r="E21" i="10"/>
  <c r="Z8" i="10"/>
  <c r="AA8" i="10" s="1"/>
  <c r="AB8" i="10" s="1"/>
  <c r="AC8" i="10" s="1"/>
  <c r="D7" i="10"/>
  <c r="F17" i="11" s="1"/>
  <c r="G17" i="11" s="1"/>
  <c r="Z13" i="10"/>
  <c r="AA13" i="10" s="1"/>
  <c r="Z12" i="10"/>
  <c r="AA12" i="10" s="1"/>
  <c r="Z10" i="10"/>
  <c r="AA10" i="10" s="1"/>
  <c r="Z9" i="10"/>
  <c r="AA9" i="10" s="1"/>
  <c r="Z18" i="10"/>
  <c r="AA18" i="10" s="1"/>
  <c r="Z29" i="10"/>
  <c r="AA29" i="10" s="1"/>
  <c r="Z14" i="10"/>
  <c r="AA14" i="10" s="1"/>
  <c r="Z21" i="10"/>
  <c r="AA21" i="10" s="1"/>
  <c r="Z15" i="10"/>
  <c r="AA15" i="10" s="1"/>
  <c r="Z16" i="10"/>
  <c r="AA16" i="10" s="1"/>
  <c r="Z27" i="10"/>
  <c r="AA27" i="10" s="1"/>
  <c r="Z11" i="10"/>
  <c r="AA11" i="10" s="1"/>
  <c r="Z19" i="10"/>
  <c r="AA19" i="10" s="1"/>
  <c r="Z20" i="10"/>
  <c r="AA20" i="10" s="1"/>
  <c r="Z17" i="10"/>
  <c r="AA17" i="10" s="1"/>
  <c r="Z30" i="10"/>
  <c r="AA30" i="10" s="1"/>
  <c r="Z42" i="10"/>
  <c r="AA42" i="10" s="1"/>
  <c r="Z22" i="10"/>
  <c r="AA22" i="10" s="1"/>
  <c r="Z25" i="10"/>
  <c r="AA25" i="10" s="1"/>
  <c r="Z41" i="10"/>
  <c r="AA41" i="10" s="1"/>
  <c r="Z34" i="10"/>
  <c r="AA34" i="10" s="1"/>
  <c r="Z24" i="10"/>
  <c r="AA24" i="10" s="1"/>
  <c r="Z36" i="10"/>
  <c r="AA36" i="10" s="1"/>
  <c r="Z23" i="10"/>
  <c r="AA23" i="10" s="1"/>
  <c r="Z26" i="10"/>
  <c r="AA26" i="10" s="1"/>
  <c r="Z28" i="10"/>
  <c r="AA28" i="10" s="1"/>
  <c r="Z35" i="10"/>
  <c r="AA35" i="10" s="1"/>
  <c r="Z39" i="10"/>
  <c r="AA39" i="10" s="1"/>
  <c r="Z31" i="10"/>
  <c r="AA31" i="10" s="1"/>
  <c r="Z40" i="10"/>
  <c r="AA40" i="10" s="1"/>
  <c r="Z32" i="10"/>
  <c r="AA32" i="10" s="1"/>
  <c r="Z33" i="10"/>
  <c r="AA33" i="10" s="1"/>
  <c r="Z37" i="10"/>
  <c r="AA37" i="10" s="1"/>
  <c r="Z38" i="10"/>
  <c r="AA38" i="10" s="1"/>
  <c r="F24" i="10" l="1"/>
  <c r="E24" i="10"/>
  <c r="B24" i="10"/>
  <c r="H24" i="10"/>
  <c r="C24" i="10"/>
  <c r="AB9" i="10"/>
  <c r="AC9" i="10" s="1"/>
  <c r="D9" i="10" s="1"/>
  <c r="F19" i="11" s="1"/>
  <c r="G19" i="11" s="1"/>
  <c r="D8" i="10"/>
  <c r="F18" i="11" s="1"/>
  <c r="G18" i="11" s="1"/>
  <c r="AB13" i="10"/>
  <c r="AC13" i="10" s="1"/>
  <c r="AB10" i="10"/>
  <c r="AC10" i="10" s="1"/>
  <c r="AB12" i="10"/>
  <c r="AC12" i="10" s="1"/>
  <c r="D12" i="10" s="1"/>
  <c r="F22" i="11" s="1"/>
  <c r="G22" i="11" s="1"/>
  <c r="AB17" i="10"/>
  <c r="AC17" i="10" s="1"/>
  <c r="AB14" i="10"/>
  <c r="AC14" i="10" s="1"/>
  <c r="AB11" i="10"/>
  <c r="AC11" i="10" s="1"/>
  <c r="D11" i="10" s="1"/>
  <c r="F21" i="11" s="1"/>
  <c r="G21" i="11" s="1"/>
  <c r="AB15" i="10"/>
  <c r="AC15" i="10" s="1"/>
  <c r="AB29" i="10"/>
  <c r="AC29" i="10" s="1"/>
  <c r="J9" i="10" s="1"/>
  <c r="F30" i="11" s="1"/>
  <c r="G30" i="11" s="1"/>
  <c r="AB40" i="10"/>
  <c r="AC40" i="10" s="1"/>
  <c r="M10" i="10" s="1"/>
  <c r="P31" i="11" s="1"/>
  <c r="Q31" i="11" s="1"/>
  <c r="AB28" i="10"/>
  <c r="AC28" i="10" s="1"/>
  <c r="J8" i="10" s="1"/>
  <c r="F29" i="11" s="1"/>
  <c r="G29" i="11" s="1"/>
  <c r="AB24" i="10"/>
  <c r="AC24" i="10" s="1"/>
  <c r="J4" i="10" s="1"/>
  <c r="F25" i="11" s="1"/>
  <c r="G25" i="11" s="1"/>
  <c r="AB22" i="10"/>
  <c r="AC22" i="10" s="1"/>
  <c r="AB21" i="10"/>
  <c r="AC21" i="10" s="1"/>
  <c r="AB18" i="10"/>
  <c r="AC18" i="10" s="1"/>
  <c r="AB16" i="10"/>
  <c r="AC16" i="10" s="1"/>
  <c r="AB34" i="10"/>
  <c r="AC34" i="10" s="1"/>
  <c r="M4" i="10" s="1"/>
  <c r="P25" i="11" s="1"/>
  <c r="Q25" i="11" s="1"/>
  <c r="AB19" i="10"/>
  <c r="AC19" i="10" s="1"/>
  <c r="AB23" i="10"/>
  <c r="AC23" i="10" s="1"/>
  <c r="J3" i="10" s="1"/>
  <c r="F24" i="11" s="1"/>
  <c r="G24" i="11" s="1"/>
  <c r="AB37" i="10"/>
  <c r="AC37" i="10" s="1"/>
  <c r="M7" i="10" s="1"/>
  <c r="P28" i="11" s="1"/>
  <c r="Q28" i="11" s="1"/>
  <c r="AB20" i="10"/>
  <c r="AC20" i="10" s="1"/>
  <c r="AB25" i="10"/>
  <c r="AC25" i="10" s="1"/>
  <c r="J5" i="10" s="1"/>
  <c r="F26" i="11" s="1"/>
  <c r="G26" i="11" s="1"/>
  <c r="AB27" i="10"/>
  <c r="AC27" i="10" s="1"/>
  <c r="J7" i="10" s="1"/>
  <c r="F28" i="11" s="1"/>
  <c r="G28" i="11" s="1"/>
  <c r="AB30" i="10"/>
  <c r="AC30" i="10" s="1"/>
  <c r="J10" i="10" s="1"/>
  <c r="F31" i="11" s="1"/>
  <c r="G31" i="11" s="1"/>
  <c r="AB35" i="10"/>
  <c r="AC35" i="10" s="1"/>
  <c r="M5" i="10" s="1"/>
  <c r="P26" i="11" s="1"/>
  <c r="Q26" i="11" s="1"/>
  <c r="AB33" i="10"/>
  <c r="AC33" i="10" s="1"/>
  <c r="M3" i="10" s="1"/>
  <c r="P24" i="11" s="1"/>
  <c r="Q24" i="11" s="1"/>
  <c r="AB26" i="10"/>
  <c r="AC26" i="10" s="1"/>
  <c r="J6" i="10" s="1"/>
  <c r="F27" i="11" s="1"/>
  <c r="G27" i="11" s="1"/>
  <c r="AB39" i="10"/>
  <c r="AC39" i="10" s="1"/>
  <c r="M9" i="10" s="1"/>
  <c r="P30" i="11" s="1"/>
  <c r="Q30" i="11" s="1"/>
  <c r="AB32" i="10"/>
  <c r="AC32" i="10" s="1"/>
  <c r="J12" i="10" s="1"/>
  <c r="F33" i="11" s="1"/>
  <c r="G33" i="11" s="1"/>
  <c r="AB38" i="10"/>
  <c r="AC38" i="10" s="1"/>
  <c r="M8" i="10" s="1"/>
  <c r="P29" i="11" s="1"/>
  <c r="Q29" i="11" s="1"/>
  <c r="AB31" i="10"/>
  <c r="AC31" i="10" s="1"/>
  <c r="J11" i="10" s="1"/>
  <c r="F32" i="11" s="1"/>
  <c r="G32" i="11" s="1"/>
  <c r="AB41" i="10"/>
  <c r="AC41" i="10" s="1"/>
  <c r="M11" i="10" s="1"/>
  <c r="P32" i="11" s="1"/>
  <c r="Q32" i="11" s="1"/>
  <c r="AB42" i="10"/>
  <c r="AC42" i="10" s="1"/>
  <c r="AB36" i="10"/>
  <c r="AC36" i="10" s="1"/>
  <c r="M6" i="10" s="1"/>
  <c r="P27" i="11" s="1"/>
  <c r="Q27" i="11" s="1"/>
  <c r="H15" i="10" l="1"/>
  <c r="F32" i="9" s="1"/>
  <c r="E18" i="10"/>
  <c r="D35" i="9" s="1"/>
  <c r="H18" i="10"/>
  <c r="F35" i="9" s="1"/>
  <c r="F18" i="10"/>
  <c r="E35" i="9" s="1"/>
  <c r="C18" i="10"/>
  <c r="C35" i="9" s="1"/>
  <c r="B18" i="10"/>
  <c r="B35" i="9" s="1"/>
  <c r="C23" i="10"/>
  <c r="C40" i="9" s="1"/>
  <c r="C15" i="10"/>
  <c r="C32" i="9" s="1"/>
  <c r="C17" i="10"/>
  <c r="C34" i="9" s="1"/>
  <c r="H17" i="10"/>
  <c r="F34" i="9" s="1"/>
  <c r="H22" i="10"/>
  <c r="F39" i="9" s="1"/>
  <c r="E22" i="10"/>
  <c r="D39" i="9" s="1"/>
  <c r="C22" i="10"/>
  <c r="C39" i="9" s="1"/>
  <c r="E15" i="10"/>
  <c r="D32" i="9" s="1"/>
  <c r="B17" i="10"/>
  <c r="B34" i="9" s="1"/>
  <c r="B15" i="10"/>
  <c r="B32" i="9" s="1"/>
  <c r="H23" i="10"/>
  <c r="F40" i="9" s="1"/>
  <c r="F15" i="10"/>
  <c r="E32" i="9" s="1"/>
  <c r="E17" i="10"/>
  <c r="D34" i="9" s="1"/>
  <c r="B23" i="10"/>
  <c r="B40" i="9" s="1"/>
  <c r="F22" i="10"/>
  <c r="E39" i="9" s="1"/>
  <c r="F17" i="10"/>
  <c r="E34" i="9" s="1"/>
  <c r="B22" i="10"/>
  <c r="B39" i="9" s="1"/>
  <c r="E23" i="10"/>
  <c r="D40" i="9" s="1"/>
  <c r="F23" i="10"/>
  <c r="E40" i="9" s="1"/>
  <c r="F36" i="9"/>
  <c r="B38" i="9"/>
  <c r="C37" i="9"/>
  <c r="B41" i="9"/>
  <c r="D37" i="9"/>
  <c r="F33" i="9"/>
  <c r="F38" i="9"/>
  <c r="D41" i="9"/>
  <c r="F41" i="9"/>
  <c r="C36" i="9"/>
  <c r="C38" i="9"/>
  <c r="D33" i="9"/>
  <c r="B37" i="9"/>
  <c r="E38" i="9"/>
  <c r="B33" i="9"/>
  <c r="D36" i="9"/>
  <c r="E33" i="9"/>
  <c r="C33" i="9"/>
  <c r="E37" i="9"/>
  <c r="F37" i="9"/>
  <c r="E41" i="9"/>
  <c r="E36" i="9"/>
  <c r="D38" i="9"/>
  <c r="B36" i="9"/>
  <c r="C41" i="9"/>
  <c r="D10" i="10"/>
  <c r="F20" i="11" s="1"/>
  <c r="G20" i="11" s="1"/>
  <c r="M12" i="10"/>
  <c r="P33" i="11" s="1"/>
  <c r="Q33" i="11" s="1"/>
  <c r="G8" i="10"/>
  <c r="P18" i="11" s="1"/>
  <c r="Q18" i="11" s="1"/>
  <c r="G9" i="10"/>
  <c r="P19" i="11" s="1"/>
  <c r="Q19" i="11" s="1"/>
  <c r="G4" i="10"/>
  <c r="P14" i="11" s="1"/>
  <c r="Q14" i="11" s="1"/>
  <c r="G10" i="10"/>
  <c r="P20" i="11" s="1"/>
  <c r="Q20" i="11" s="1"/>
  <c r="G12" i="10"/>
  <c r="P22" i="11" s="1"/>
  <c r="Q22" i="11" s="1"/>
  <c r="G7" i="10"/>
  <c r="P17" i="11" s="1"/>
  <c r="Q17" i="11" s="1"/>
  <c r="G6" i="10"/>
  <c r="P16" i="11" s="1"/>
  <c r="Q16" i="11" s="1"/>
  <c r="G5" i="10"/>
  <c r="P15" i="11" s="1"/>
  <c r="Q15" i="11" s="1"/>
  <c r="G11" i="10"/>
  <c r="P21" i="11" s="1"/>
  <c r="Q21" i="11" s="1"/>
  <c r="G3" i="10"/>
  <c r="P13" i="11" s="1"/>
  <c r="Q13" i="11" s="1"/>
</calcChain>
</file>

<file path=xl/sharedStrings.xml><?xml version="1.0" encoding="utf-8"?>
<sst xmlns="http://schemas.openxmlformats.org/spreadsheetml/2006/main" count="1101" uniqueCount="204">
  <si>
    <t>S1</t>
    <phoneticPr fontId="1" type="noConversion"/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</si>
  <si>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</si>
  <si>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</si>
  <si>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</si>
  <si>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</si>
  <si>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</si>
  <si>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</si>
  <si>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</si>
  <si>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</si>
  <si>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</si>
  <si>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項目</t>
    <phoneticPr fontId="1" type="noConversion"/>
  </si>
  <si>
    <t>W1</t>
  </si>
  <si>
    <t>W1</t>
    <phoneticPr fontId="1" type="noConversion"/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</si>
  <si>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</si>
  <si>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</si>
  <si>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</si>
  <si>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</si>
  <si>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</si>
  <si>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</si>
  <si>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</si>
  <si>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</si>
  <si>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</si>
  <si>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O1</t>
  </si>
  <si>
    <t>O1</t>
    <phoneticPr fontId="1" type="noConversion"/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</si>
  <si>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</si>
  <si>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</si>
  <si>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</si>
  <si>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</si>
  <si>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</si>
  <si>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</si>
  <si>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</si>
  <si>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</si>
  <si>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</si>
  <si>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T1</t>
  </si>
  <si>
    <t>T1</t>
    <phoneticPr fontId="1" type="noConversion"/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</si>
  <si>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</si>
  <si>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</si>
  <si>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</si>
  <si>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</si>
  <si>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</si>
  <si>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</si>
  <si>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</si>
  <si>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</si>
  <si>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</si>
  <si>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O1</t>
    <phoneticPr fontId="1" type="noConversion"/>
  </si>
  <si>
    <t>T1</t>
    <phoneticPr fontId="1" type="noConversion"/>
  </si>
  <si>
    <r>
      <rPr>
        <sz val="12"/>
        <color theme="1"/>
        <rFont val="新細明體"/>
        <family val="2"/>
        <charset val="136"/>
      </rPr>
      <t>項目</t>
    </r>
    <phoneticPr fontId="1" type="noConversion"/>
  </si>
  <si>
    <r>
      <rPr>
        <sz val="12"/>
        <color theme="1"/>
        <rFont val="新細明體"/>
        <family val="2"/>
        <charset val="136"/>
      </rPr>
      <t>權重</t>
    </r>
    <phoneticPr fontId="1" type="noConversion"/>
  </si>
  <si>
    <r>
      <rPr>
        <sz val="12"/>
        <color theme="1"/>
        <rFont val="新細明體"/>
        <family val="2"/>
        <charset val="136"/>
      </rPr>
      <t>項目</t>
    </r>
    <phoneticPr fontId="1" type="noConversion"/>
  </si>
  <si>
    <r>
      <rPr>
        <sz val="12"/>
        <color theme="1"/>
        <rFont val="新細明體"/>
        <family val="2"/>
        <charset val="136"/>
      </rPr>
      <t>綜合評定</t>
    </r>
    <phoneticPr fontId="1" type="noConversion"/>
  </si>
  <si>
    <r>
      <rPr>
        <sz val="12"/>
        <color theme="1"/>
        <rFont val="新細明體"/>
        <family val="2"/>
        <charset val="136"/>
      </rPr>
      <t>排序</t>
    </r>
    <phoneticPr fontId="1" type="noConversion"/>
  </si>
  <si>
    <r>
      <rPr>
        <sz val="12"/>
        <color theme="1"/>
        <rFont val="新細明體"/>
        <family val="2"/>
        <charset val="136"/>
      </rPr>
      <t>評定者</t>
    </r>
    <r>
      <rPr>
        <sz val="12"/>
        <color theme="1"/>
        <rFont val="Times New Roman"/>
        <family val="1"/>
      </rPr>
      <t>1</t>
    </r>
    <phoneticPr fontId="1" type="noConversion"/>
  </si>
  <si>
    <r>
      <rPr>
        <sz val="12"/>
        <color theme="1"/>
        <rFont val="新細明體"/>
        <family val="2"/>
        <charset val="136"/>
      </rPr>
      <t>評定者</t>
    </r>
    <r>
      <rPr>
        <sz val="12"/>
        <color theme="1"/>
        <rFont val="Times New Roman"/>
        <family val="1"/>
      </rPr>
      <t>2</t>
    </r>
  </si>
  <si>
    <r>
      <rPr>
        <sz val="12"/>
        <color theme="1"/>
        <rFont val="新細明體"/>
        <family val="2"/>
        <charset val="136"/>
      </rPr>
      <t>評定者</t>
    </r>
    <r>
      <rPr>
        <sz val="12"/>
        <color theme="1"/>
        <rFont val="Times New Roman"/>
        <family val="1"/>
      </rPr>
      <t>3</t>
    </r>
  </si>
  <si>
    <r>
      <rPr>
        <sz val="12"/>
        <color theme="1"/>
        <rFont val="新細明體"/>
        <family val="2"/>
        <charset val="136"/>
      </rPr>
      <t>評定者</t>
    </r>
    <r>
      <rPr>
        <sz val="12"/>
        <color theme="1"/>
        <rFont val="Times New Roman"/>
        <family val="1"/>
      </rPr>
      <t>4</t>
    </r>
  </si>
  <si>
    <r>
      <rPr>
        <sz val="12"/>
        <color theme="1"/>
        <rFont val="新細明體"/>
        <family val="2"/>
        <charset val="136"/>
      </rPr>
      <t>評定者</t>
    </r>
    <r>
      <rPr>
        <sz val="12"/>
        <color theme="1"/>
        <rFont val="Times New Roman"/>
        <family val="1"/>
      </rPr>
      <t>5</t>
    </r>
  </si>
  <si>
    <r>
      <rPr>
        <sz val="12"/>
        <color theme="1"/>
        <rFont val="新細明體"/>
        <family val="2"/>
        <charset val="136"/>
      </rPr>
      <t>評定者</t>
    </r>
    <r>
      <rPr>
        <sz val="12"/>
        <color theme="1"/>
        <rFont val="Times New Roman"/>
        <family val="1"/>
      </rPr>
      <t>6</t>
    </r>
  </si>
  <si>
    <r>
      <rPr>
        <sz val="12"/>
        <color theme="1"/>
        <rFont val="新細明體"/>
        <family val="2"/>
        <charset val="136"/>
      </rPr>
      <t>評定者</t>
    </r>
    <r>
      <rPr>
        <sz val="12"/>
        <color theme="1"/>
        <rFont val="Times New Roman"/>
        <family val="1"/>
      </rPr>
      <t>7</t>
    </r>
  </si>
  <si>
    <r>
      <rPr>
        <sz val="12"/>
        <color theme="1"/>
        <rFont val="新細明體"/>
        <family val="2"/>
        <charset val="136"/>
      </rPr>
      <t>評定者</t>
    </r>
    <r>
      <rPr>
        <sz val="12"/>
        <color theme="1"/>
        <rFont val="Times New Roman"/>
        <family val="1"/>
      </rPr>
      <t>8</t>
    </r>
  </si>
  <si>
    <r>
      <rPr>
        <sz val="12"/>
        <color theme="1"/>
        <rFont val="新細明體"/>
        <family val="2"/>
        <charset val="136"/>
      </rPr>
      <t>評定者</t>
    </r>
    <r>
      <rPr>
        <sz val="12"/>
        <color theme="1"/>
        <rFont val="Times New Roman"/>
        <family val="1"/>
      </rPr>
      <t>9</t>
    </r>
  </si>
  <si>
    <r>
      <rPr>
        <sz val="12"/>
        <color theme="1"/>
        <rFont val="新細明體"/>
        <family val="2"/>
        <charset val="136"/>
      </rPr>
      <t>評定者</t>
    </r>
    <r>
      <rPr>
        <sz val="12"/>
        <color theme="1"/>
        <rFont val="Times New Roman"/>
        <family val="1"/>
      </rPr>
      <t>10</t>
    </r>
  </si>
  <si>
    <t>評定者數</t>
    <phoneticPr fontId="1" type="noConversion"/>
  </si>
  <si>
    <r>
      <rPr>
        <sz val="12"/>
        <color theme="1"/>
        <rFont val="新細明體"/>
        <family val="2"/>
        <charset val="136"/>
      </rPr>
      <t>優勢</t>
    </r>
    <r>
      <rPr>
        <sz val="12"/>
        <color theme="1"/>
        <rFont val="Times New Roman"/>
        <family val="1"/>
      </rPr>
      <t>(S)</t>
    </r>
    <phoneticPr fontId="1" type="noConversion"/>
  </si>
  <si>
    <r>
      <rPr>
        <sz val="12"/>
        <color theme="1"/>
        <rFont val="新細明體"/>
        <family val="2"/>
        <charset val="136"/>
      </rPr>
      <t>劣勢</t>
    </r>
    <r>
      <rPr>
        <sz val="12"/>
        <color theme="1"/>
        <rFont val="Times New Roman"/>
        <family val="1"/>
      </rPr>
      <t>(W)</t>
    </r>
    <phoneticPr fontId="1" type="noConversion"/>
  </si>
  <si>
    <r>
      <rPr>
        <sz val="12"/>
        <color theme="1"/>
        <rFont val="新細明體"/>
        <family val="2"/>
        <charset val="136"/>
      </rPr>
      <t>機會</t>
    </r>
    <r>
      <rPr>
        <sz val="12"/>
        <color theme="1"/>
        <rFont val="Times New Roman"/>
        <family val="1"/>
      </rPr>
      <t>(O)</t>
    </r>
    <phoneticPr fontId="1" type="noConversion"/>
  </si>
  <si>
    <r>
      <rPr>
        <sz val="12"/>
        <color theme="1"/>
        <rFont val="新細明體"/>
        <family val="2"/>
        <charset val="136"/>
      </rPr>
      <t>威脅</t>
    </r>
    <r>
      <rPr>
        <sz val="12"/>
        <color theme="1"/>
        <rFont val="Times New Roman"/>
        <family val="1"/>
      </rPr>
      <t>(T)</t>
    </r>
    <phoneticPr fontId="1" type="noConversion"/>
  </si>
  <si>
    <t>排序</t>
    <phoneticPr fontId="1" type="noConversion"/>
  </si>
  <si>
    <r>
      <rPr>
        <sz val="12"/>
        <color theme="1"/>
        <rFont val="新細明體"/>
        <family val="2"/>
        <charset val="136"/>
      </rPr>
      <t>排序</t>
    </r>
    <phoneticPr fontId="1" type="noConversion"/>
  </si>
  <si>
    <r>
      <t xml:space="preserve"> </t>
    </r>
    <r>
      <rPr>
        <sz val="12"/>
        <color theme="1"/>
        <rFont val="新細明體"/>
        <family val="2"/>
        <charset val="136"/>
      </rPr>
      <t>評定項數</t>
    </r>
    <phoneticPr fontId="1" type="noConversion"/>
  </si>
  <si>
    <t>O2</t>
    <phoneticPr fontId="1" type="noConversion"/>
  </si>
  <si>
    <t>O3</t>
    <phoneticPr fontId="1" type="noConversion"/>
  </si>
  <si>
    <t>O4</t>
    <phoneticPr fontId="1" type="noConversion"/>
  </si>
  <si>
    <t>O5</t>
    <phoneticPr fontId="1" type="noConversion"/>
  </si>
  <si>
    <t>O6</t>
    <phoneticPr fontId="1" type="noConversion"/>
  </si>
  <si>
    <t>O7</t>
    <phoneticPr fontId="1" type="noConversion"/>
  </si>
  <si>
    <t>O8</t>
    <phoneticPr fontId="1" type="noConversion"/>
  </si>
  <si>
    <t>O9</t>
    <phoneticPr fontId="1" type="noConversion"/>
  </si>
  <si>
    <t>O10</t>
    <phoneticPr fontId="1" type="noConversion"/>
  </si>
  <si>
    <t>交互值</t>
    <phoneticPr fontId="1" type="noConversion"/>
  </si>
  <si>
    <t>WO組合項</t>
  </si>
  <si>
    <t>優勢</t>
    <phoneticPr fontId="1" type="noConversion"/>
  </si>
  <si>
    <r>
      <rPr>
        <sz val="12"/>
        <color theme="1"/>
        <rFont val="新細明體"/>
        <family val="2"/>
        <charset val="136"/>
      </rPr>
      <t>積極推展</t>
    </r>
    <r>
      <rPr>
        <sz val="12"/>
        <color theme="1"/>
        <rFont val="Times New Roman"/>
        <family val="1"/>
      </rPr>
      <t>(S,O)</t>
    </r>
    <phoneticPr fontId="1" type="noConversion"/>
  </si>
  <si>
    <r>
      <rPr>
        <sz val="12"/>
        <color theme="1"/>
        <rFont val="新細明體"/>
        <family val="2"/>
        <charset val="136"/>
      </rPr>
      <t>降低傷害</t>
    </r>
    <r>
      <rPr>
        <sz val="12"/>
        <color theme="1"/>
        <rFont val="Times New Roman"/>
        <family val="1"/>
      </rPr>
      <t>(S,T)</t>
    </r>
    <phoneticPr fontId="1" type="noConversion"/>
  </si>
  <si>
    <r>
      <rPr>
        <sz val="12"/>
        <color theme="1"/>
        <rFont val="新細明體"/>
        <family val="2"/>
        <charset val="136"/>
      </rPr>
      <t>改善弱點</t>
    </r>
    <r>
      <rPr>
        <sz val="12"/>
        <color theme="1"/>
        <rFont val="Times New Roman"/>
        <family val="1"/>
      </rPr>
      <t>(W,O)</t>
    </r>
    <phoneticPr fontId="1" type="noConversion"/>
  </si>
  <si>
    <r>
      <rPr>
        <sz val="12"/>
        <color theme="1"/>
        <rFont val="新細明體"/>
        <family val="2"/>
        <charset val="136"/>
      </rPr>
      <t>迴避威脅</t>
    </r>
    <r>
      <rPr>
        <sz val="12"/>
        <color theme="1"/>
        <rFont val="Times New Roman"/>
        <family val="1"/>
      </rPr>
      <t>(W,T)</t>
    </r>
    <phoneticPr fontId="1" type="noConversion"/>
  </si>
  <si>
    <t>優先序</t>
    <phoneticPr fontId="1" type="noConversion"/>
  </si>
  <si>
    <t>作用值</t>
    <phoneticPr fontId="1" type="noConversion"/>
  </si>
  <si>
    <t>平均值</t>
    <phoneticPr fontId="1" type="noConversion"/>
  </si>
  <si>
    <t>標準差</t>
    <phoneticPr fontId="1" type="noConversion"/>
  </si>
  <si>
    <t>變異係數</t>
    <phoneticPr fontId="1" type="noConversion"/>
  </si>
  <si>
    <t>劣勢</t>
    <phoneticPr fontId="1" type="noConversion"/>
  </si>
  <si>
    <t>機會</t>
    <phoneticPr fontId="1" type="noConversion"/>
  </si>
  <si>
    <t>威脅</t>
    <phoneticPr fontId="1" type="noConversion"/>
  </si>
  <si>
    <r>
      <t>3.</t>
    </r>
    <r>
      <rPr>
        <sz val="12"/>
        <color theme="1"/>
        <rFont val="細明體"/>
        <family val="3"/>
        <charset val="136"/>
      </rPr>
      <t>本程式採取菁英決策方式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細明體"/>
        <family val="3"/>
        <charset val="136"/>
      </rPr>
      <t>設定至多</t>
    </r>
    <r>
      <rPr>
        <sz val="12"/>
        <color theme="1"/>
        <rFont val="Times New Roman"/>
        <family val="1"/>
      </rPr>
      <t>10</t>
    </r>
    <r>
      <rPr>
        <sz val="12"/>
        <color theme="1"/>
        <rFont val="細明體"/>
        <family val="3"/>
        <charset val="136"/>
      </rPr>
      <t>位評定者</t>
    </r>
    <r>
      <rPr>
        <sz val="12"/>
        <color theme="1"/>
        <rFont val="Times New Roman"/>
        <family val="1"/>
      </rPr>
      <t>,SWOT</t>
    </r>
    <r>
      <rPr>
        <sz val="12"/>
        <color theme="1"/>
        <rFont val="細明體"/>
        <family val="3"/>
        <charset val="136"/>
      </rPr>
      <t>各向度至多設定</t>
    </r>
    <r>
      <rPr>
        <sz val="12"/>
        <color theme="1"/>
        <rFont val="Times New Roman"/>
        <family val="1"/>
      </rPr>
      <t>10</t>
    </r>
    <r>
      <rPr>
        <sz val="12"/>
        <color theme="1"/>
        <rFont val="細明體"/>
        <family val="3"/>
        <charset val="136"/>
      </rPr>
      <t>項</t>
    </r>
    <r>
      <rPr>
        <sz val="12"/>
        <color theme="1"/>
        <rFont val="Times New Roman"/>
        <family val="1"/>
      </rPr>
      <t/>
    </r>
    <phoneticPr fontId="1" type="noConversion"/>
  </si>
  <si>
    <r>
      <t>5.</t>
    </r>
    <r>
      <rPr>
        <sz val="12"/>
        <color theme="1"/>
        <rFont val="細明體"/>
        <family val="3"/>
        <charset val="136"/>
      </rPr>
      <t>採取兩向度評定值平均的乘積為交互作用值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細明體"/>
        <family val="3"/>
        <charset val="136"/>
      </rPr>
      <t>並以該值平方根值為交互作用校正值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細明體"/>
        <family val="3"/>
        <charset val="136"/>
      </rPr>
      <t>數值越大表示交互影響程度越大</t>
    </r>
    <phoneticPr fontId="1" type="noConversion"/>
  </si>
  <si>
    <r>
      <t>6.</t>
    </r>
    <r>
      <rPr>
        <sz val="12"/>
        <color theme="1"/>
        <rFont val="細明體"/>
        <family val="3"/>
        <charset val="136"/>
      </rPr>
      <t>請在色塊區域內輸入資料</t>
    </r>
    <r>
      <rPr>
        <sz val="12"/>
        <color theme="1"/>
        <rFont val="Times New Roman"/>
        <family val="1"/>
      </rPr>
      <t>,</t>
    </r>
    <r>
      <rPr>
        <sz val="12"/>
        <color theme="1"/>
        <rFont val="細明體"/>
        <family val="3"/>
        <charset val="136"/>
      </rPr>
      <t>不要輸入資料至其他白色區域</t>
    </r>
    <r>
      <rPr>
        <sz val="12"/>
        <color theme="1"/>
        <rFont val="Times New Roman"/>
        <family val="1"/>
      </rPr>
      <t>,</t>
    </r>
    <r>
      <rPr>
        <sz val="12"/>
        <color theme="1"/>
        <rFont val="細明體"/>
        <family val="3"/>
        <charset val="136"/>
      </rPr>
      <t>也請勿隨意修改本程式內部設定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細明體"/>
        <family val="3"/>
        <charset val="136"/>
      </rPr>
      <t>以免造成分析結果不正確</t>
    </r>
    <phoneticPr fontId="1" type="noConversion"/>
  </si>
  <si>
    <r>
      <rPr>
        <sz val="12"/>
        <color theme="1"/>
        <rFont val="新細明體"/>
        <family val="2"/>
        <charset val="136"/>
      </rPr>
      <t>優勢</t>
    </r>
    <r>
      <rPr>
        <sz val="12"/>
        <color theme="1"/>
        <rFont val="Times New Roman"/>
        <family val="1"/>
      </rPr>
      <t>-</t>
    </r>
    <r>
      <rPr>
        <sz val="12"/>
        <color theme="1"/>
        <rFont val="新細明體"/>
        <family val="2"/>
        <charset val="136"/>
      </rPr>
      <t>機會</t>
    </r>
    <r>
      <rPr>
        <sz val="12"/>
        <color theme="1"/>
        <rFont val="Times New Roman"/>
        <family val="1"/>
      </rPr>
      <t>(S-O)</t>
    </r>
    <phoneticPr fontId="1" type="noConversion"/>
  </si>
  <si>
    <r>
      <rPr>
        <sz val="12"/>
        <color theme="1"/>
        <rFont val="新細明體"/>
        <family val="2"/>
        <charset val="136"/>
      </rPr>
      <t>優勢</t>
    </r>
    <r>
      <rPr>
        <sz val="12"/>
        <color theme="1"/>
        <rFont val="Times New Roman"/>
        <family val="1"/>
      </rPr>
      <t>-</t>
    </r>
    <r>
      <rPr>
        <sz val="12"/>
        <color theme="1"/>
        <rFont val="新細明體"/>
        <family val="2"/>
        <charset val="136"/>
      </rPr>
      <t>威脅</t>
    </r>
    <r>
      <rPr>
        <sz val="12"/>
        <color theme="1"/>
        <rFont val="Times New Roman"/>
        <family val="1"/>
      </rPr>
      <t>(S-T)</t>
    </r>
    <phoneticPr fontId="1" type="noConversion"/>
  </si>
  <si>
    <r>
      <rPr>
        <sz val="12"/>
        <color theme="1"/>
        <rFont val="新細明體"/>
        <family val="2"/>
        <charset val="136"/>
      </rPr>
      <t>劣勢</t>
    </r>
    <r>
      <rPr>
        <sz val="12"/>
        <color theme="1"/>
        <rFont val="Times New Roman"/>
        <family val="1"/>
      </rPr>
      <t>-</t>
    </r>
    <r>
      <rPr>
        <sz val="12"/>
        <color theme="1"/>
        <rFont val="新細明體"/>
        <family val="2"/>
        <charset val="136"/>
      </rPr>
      <t>機會</t>
    </r>
    <r>
      <rPr>
        <sz val="12"/>
        <color theme="1"/>
        <rFont val="Times New Roman"/>
        <family val="1"/>
      </rPr>
      <t>(W-O)</t>
    </r>
    <phoneticPr fontId="1" type="noConversion"/>
  </si>
  <si>
    <r>
      <rPr>
        <sz val="12"/>
        <color theme="1"/>
        <rFont val="新細明體"/>
        <family val="2"/>
        <charset val="136"/>
      </rPr>
      <t>劣勢</t>
    </r>
    <r>
      <rPr>
        <sz val="12"/>
        <color theme="1"/>
        <rFont val="Times New Roman"/>
        <family val="1"/>
      </rPr>
      <t>-</t>
    </r>
    <r>
      <rPr>
        <sz val="12"/>
        <color theme="1"/>
        <rFont val="新細明體"/>
        <family val="2"/>
        <charset val="136"/>
      </rPr>
      <t>威脅</t>
    </r>
    <r>
      <rPr>
        <sz val="12"/>
        <color theme="1"/>
        <rFont val="Times New Roman"/>
        <family val="1"/>
      </rPr>
      <t>(W-T)</t>
    </r>
    <phoneticPr fontId="1" type="noConversion"/>
  </si>
  <si>
    <r>
      <rPr>
        <b/>
        <sz val="12"/>
        <color theme="1"/>
        <rFont val="細明體"/>
        <family val="3"/>
        <charset val="136"/>
      </rPr>
      <t>使用說明</t>
    </r>
    <r>
      <rPr>
        <b/>
        <sz val="12"/>
        <color theme="1"/>
        <rFont val="Times New Roman"/>
        <family val="1"/>
      </rPr>
      <t>:</t>
    </r>
    <phoneticPr fontId="1" type="noConversion"/>
  </si>
  <si>
    <r>
      <rPr>
        <b/>
        <sz val="12"/>
        <color theme="1"/>
        <rFont val="細明體"/>
        <family val="3"/>
        <charset val="136"/>
      </rPr>
      <t>分析結果綜合資訊</t>
    </r>
    <r>
      <rPr>
        <b/>
        <sz val="12"/>
        <color theme="1"/>
        <rFont val="Times New Roman"/>
        <family val="1"/>
      </rPr>
      <t>:</t>
    </r>
    <phoneticPr fontId="1" type="noConversion"/>
  </si>
  <si>
    <t>優先序</t>
    <phoneticPr fontId="1" type="noConversion"/>
  </si>
  <si>
    <r>
      <t>7.</t>
    </r>
    <r>
      <rPr>
        <sz val="12"/>
        <color theme="1"/>
        <rFont val="細明體"/>
        <family val="3"/>
        <charset val="136"/>
      </rPr>
      <t>使用前可清除</t>
    </r>
    <r>
      <rPr>
        <sz val="12"/>
        <color theme="1"/>
        <rFont val="Times New Roman"/>
        <family val="1"/>
      </rPr>
      <t>1.</t>
    </r>
    <r>
      <rPr>
        <sz val="12"/>
        <color theme="1"/>
        <rFont val="細明體"/>
        <family val="3"/>
        <charset val="136"/>
      </rPr>
      <t>設定項目名稱</t>
    </r>
    <r>
      <rPr>
        <sz val="12"/>
        <color theme="1"/>
        <rFont val="Times New Roman"/>
        <family val="1"/>
      </rPr>
      <t>,2.</t>
    </r>
    <r>
      <rPr>
        <sz val="12"/>
        <color theme="1"/>
        <rFont val="細明體"/>
        <family val="3"/>
        <charset val="136"/>
      </rPr>
      <t>評定項目兩工作表內色塊區域的資料值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細明體"/>
        <family val="3"/>
        <charset val="136"/>
      </rPr>
      <t>以利輸入新資料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細明體"/>
        <family val="3"/>
        <charset val="136"/>
      </rPr>
      <t>而其他工作表內容請勿更動</t>
    </r>
    <phoneticPr fontId="1" type="noConversion"/>
  </si>
  <si>
    <t>W1</t>
    <phoneticPr fontId="1" type="noConversion"/>
  </si>
  <si>
    <t>`</t>
    <phoneticPr fontId="1" type="noConversion"/>
  </si>
  <si>
    <t>綜合優先項目</t>
    <phoneticPr fontId="1" type="noConversion"/>
  </si>
  <si>
    <t>優先項目</t>
    <phoneticPr fontId="1" type="noConversion"/>
  </si>
  <si>
    <r>
      <t>SW</t>
    </r>
    <r>
      <rPr>
        <sz val="12"/>
        <color theme="1"/>
        <rFont val="細明體"/>
        <family val="3"/>
        <charset val="136"/>
      </rPr>
      <t>項</t>
    </r>
    <phoneticPr fontId="1" type="noConversion"/>
  </si>
  <si>
    <r>
      <t>OT</t>
    </r>
    <r>
      <rPr>
        <sz val="12"/>
        <color theme="1"/>
        <rFont val="細明體"/>
        <family val="3"/>
        <charset val="136"/>
      </rPr>
      <t>項</t>
    </r>
    <phoneticPr fontId="1" type="noConversion"/>
  </si>
  <si>
    <t>教師高度樂業願意積極參與校務</t>
    <phoneticPr fontId="1" type="noConversion"/>
  </si>
  <si>
    <t>學校設備資源豐富滿足教學</t>
    <phoneticPr fontId="1" type="noConversion"/>
  </si>
  <si>
    <t>學校特色教學團隊強且成果多</t>
    <phoneticPr fontId="1" type="noConversion"/>
  </si>
  <si>
    <t>教師年齡偏高多數屆臨退休</t>
    <phoneticPr fontId="1" type="noConversion"/>
  </si>
  <si>
    <t>圖書設備汰舊更新較慢</t>
    <phoneticPr fontId="1" type="noConversion"/>
  </si>
  <si>
    <t>經濟不利條件學生偏多需要協助</t>
    <phoneticPr fontId="1" type="noConversion"/>
  </si>
  <si>
    <t>家長和社區關心和樂意協助學校</t>
    <phoneticPr fontId="1" type="noConversion"/>
  </si>
  <si>
    <t>專任教師學歷高且專業力強</t>
    <phoneticPr fontId="1" type="noConversion"/>
  </si>
  <si>
    <t>外語教學師資不足需向外招聘</t>
    <phoneticPr fontId="1" type="noConversion"/>
  </si>
  <si>
    <t>教育局積極補助學校設備更新供專案申請</t>
    <phoneticPr fontId="1" type="noConversion"/>
  </si>
  <si>
    <t>科技課程教材相對他校顯得陳舊</t>
    <phoneticPr fontId="1" type="noConversion"/>
  </si>
  <si>
    <t>民間團體培育外語師資尋求合作意願高</t>
    <phoneticPr fontId="1" type="noConversion"/>
  </si>
  <si>
    <t>社區學齡入學兒童數逐年降低增加招生難度</t>
    <phoneticPr fontId="1" type="noConversion"/>
  </si>
  <si>
    <t>大型商場和大企業機構進駐社區吸引建商推出新建案</t>
    <phoneticPr fontId="1" type="noConversion"/>
  </si>
  <si>
    <t>他校轉型實驗學校吸引本校生轉學就讀形成競爭</t>
    <phoneticPr fontId="1" type="noConversion"/>
  </si>
  <si>
    <t>家長關心外語學習促成學生參加課後外語補習人數漸增</t>
    <phoneticPr fontId="1" type="noConversion"/>
  </si>
  <si>
    <t>民間文教演藝團體提供免費巡迴服務</t>
    <phoneticPr fontId="1" type="noConversion"/>
  </si>
  <si>
    <t>教育局推動優秀退休教師參與學校教學協助方案</t>
    <phoneticPr fontId="1" type="noConversion"/>
  </si>
  <si>
    <t>民間教育團體培育優秀師資不合現行政策規定無法聘用</t>
    <phoneticPr fontId="1" type="noConversion"/>
  </si>
  <si>
    <r>
      <t>S,W</t>
    </r>
    <r>
      <rPr>
        <sz val="12"/>
        <color theme="1"/>
        <rFont val="細明體"/>
        <family val="3"/>
        <charset val="136"/>
      </rPr>
      <t>項</t>
    </r>
    <phoneticPr fontId="1" type="noConversion"/>
  </si>
  <si>
    <r>
      <t>O,T</t>
    </r>
    <r>
      <rPr>
        <sz val="12"/>
        <color theme="1"/>
        <rFont val="細明體"/>
        <family val="3"/>
        <charset val="136"/>
      </rPr>
      <t>項</t>
    </r>
    <phoneticPr fontId="1" type="noConversion"/>
  </si>
  <si>
    <r>
      <t>S,W</t>
    </r>
    <r>
      <rPr>
        <sz val="12"/>
        <color theme="1"/>
        <rFont val="細明體"/>
        <family val="3"/>
        <charset val="136"/>
      </rPr>
      <t>項</t>
    </r>
    <phoneticPr fontId="1" type="noConversion"/>
  </si>
  <si>
    <t>說明</t>
    <phoneticPr fontId="1" type="noConversion"/>
  </si>
  <si>
    <t>最小值</t>
    <phoneticPr fontId="1" type="noConversion"/>
  </si>
  <si>
    <t>最大值</t>
    <phoneticPr fontId="1" type="noConversion"/>
  </si>
  <si>
    <t>排序</t>
    <phoneticPr fontId="1" type="noConversion"/>
  </si>
  <si>
    <t>策略類型</t>
    <phoneticPr fontId="1" type="noConversion"/>
  </si>
  <si>
    <t>S1</t>
    <phoneticPr fontId="1" type="noConversion"/>
  </si>
  <si>
    <t>策略類型</t>
    <phoneticPr fontId="1" type="noConversion"/>
  </si>
  <si>
    <r>
      <t>4.</t>
    </r>
    <r>
      <rPr>
        <sz val="12"/>
        <color theme="1"/>
        <rFont val="細明體"/>
        <family val="3"/>
        <charset val="136"/>
      </rPr>
      <t>各項目評定作用值建議得採用</t>
    </r>
    <r>
      <rPr>
        <sz val="12"/>
        <color theme="1"/>
        <rFont val="Times New Roman"/>
        <family val="1"/>
      </rPr>
      <t>1~7</t>
    </r>
    <r>
      <rPr>
        <sz val="12"/>
        <color theme="1"/>
        <rFont val="細明體"/>
        <family val="3"/>
        <charset val="136"/>
      </rPr>
      <t>表示影響性程度</t>
    </r>
    <r>
      <rPr>
        <sz val="12"/>
        <color theme="1"/>
        <rFont val="Times New Roman"/>
        <family val="1"/>
      </rPr>
      <t>,1</t>
    </r>
    <r>
      <rPr>
        <sz val="12"/>
        <color theme="1"/>
        <rFont val="細明體"/>
        <family val="3"/>
        <charset val="136"/>
      </rPr>
      <t>是最小值</t>
    </r>
    <r>
      <rPr>
        <sz val="12"/>
        <color theme="1"/>
        <rFont val="Times New Roman"/>
        <family val="1"/>
      </rPr>
      <t>,7</t>
    </r>
    <r>
      <rPr>
        <sz val="12"/>
        <color theme="1"/>
        <rFont val="細明體"/>
        <family val="3"/>
        <charset val="136"/>
      </rPr>
      <t>是最大值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細明體"/>
        <family val="3"/>
        <charset val="136"/>
      </rPr>
      <t>使用者可自行設定</t>
    </r>
    <phoneticPr fontId="1" type="noConversion"/>
  </si>
  <si>
    <r>
      <t>8.</t>
    </r>
    <r>
      <rPr>
        <sz val="12"/>
        <color theme="1"/>
        <rFont val="細明體"/>
        <family val="3"/>
        <charset val="136"/>
      </rPr>
      <t>本程式得免費使用</t>
    </r>
    <r>
      <rPr>
        <sz val="12"/>
        <color theme="1"/>
        <rFont val="Times New Roman"/>
        <family val="1"/>
      </rPr>
      <t>,</t>
    </r>
    <r>
      <rPr>
        <sz val="12"/>
        <color theme="1"/>
        <rFont val="細明體"/>
        <family val="3"/>
        <charset val="136"/>
      </rPr>
      <t>但請尊重智慧財產權</t>
    </r>
    <phoneticPr fontId="1" type="noConversion"/>
  </si>
  <si>
    <t>1.</t>
    <phoneticPr fontId="1" type="noConversion"/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</si>
  <si>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</si>
  <si>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</si>
  <si>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</si>
  <si>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</si>
  <si>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</si>
  <si>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</si>
  <si>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</si>
  <si>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</si>
  <si>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</si>
  <si>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r>
      <rPr>
        <sz val="12"/>
        <color theme="1"/>
        <rFont val="新細明體"/>
        <family val="2"/>
        <charset val="136"/>
      </rPr>
      <t>機會</t>
    </r>
    <r>
      <rPr>
        <sz val="12"/>
        <color theme="1"/>
        <rFont val="Times New Roman"/>
        <family val="1"/>
      </rPr>
      <t>(O)</t>
    </r>
    <phoneticPr fontId="1" type="noConversion"/>
  </si>
  <si>
    <r>
      <rPr>
        <sz val="12"/>
        <color theme="1"/>
        <rFont val="新細明體"/>
        <family val="2"/>
        <charset val="136"/>
      </rPr>
      <t>威脅</t>
    </r>
    <r>
      <rPr>
        <sz val="12"/>
        <color theme="1"/>
        <rFont val="Times New Roman"/>
        <family val="1"/>
      </rPr>
      <t>(T)</t>
    </r>
    <phoneticPr fontId="1" type="noConversion"/>
  </si>
  <si>
    <r>
      <rPr>
        <sz val="12"/>
        <color theme="1"/>
        <rFont val="細明體"/>
        <family val="3"/>
        <charset val="136"/>
      </rPr>
      <t>優勢</t>
    </r>
    <r>
      <rPr>
        <sz val="12"/>
        <color theme="1"/>
        <rFont val="Times New Roman"/>
        <family val="1"/>
      </rPr>
      <t>(S)</t>
    </r>
    <phoneticPr fontId="1" type="noConversion"/>
  </si>
  <si>
    <r>
      <rPr>
        <sz val="12"/>
        <color theme="1"/>
        <rFont val="細明體"/>
        <family val="3"/>
        <charset val="136"/>
      </rPr>
      <t>劣勢</t>
    </r>
    <r>
      <rPr>
        <sz val="12"/>
        <color theme="1"/>
        <rFont val="Times New Roman"/>
        <family val="1"/>
      </rPr>
      <t>(W)</t>
    </r>
    <phoneticPr fontId="1" type="noConversion"/>
  </si>
  <si>
    <t>排序</t>
    <phoneticPr fontId="1" type="noConversion"/>
  </si>
  <si>
    <r>
      <rPr>
        <sz val="12"/>
        <color theme="1"/>
        <rFont val="細明體"/>
        <family val="3"/>
        <charset val="136"/>
      </rPr>
      <t>優勢</t>
    </r>
    <r>
      <rPr>
        <sz val="12"/>
        <color theme="1"/>
        <rFont val="Times New Roman"/>
        <family val="1"/>
      </rPr>
      <t>-</t>
    </r>
    <r>
      <rPr>
        <sz val="12"/>
        <color theme="1"/>
        <rFont val="細明體"/>
        <family val="3"/>
        <charset val="136"/>
      </rPr>
      <t>機會</t>
    </r>
    <r>
      <rPr>
        <sz val="12"/>
        <color theme="1"/>
        <rFont val="Times New Roman"/>
        <family val="1"/>
      </rPr>
      <t xml:space="preserve">(S-O): </t>
    </r>
    <r>
      <rPr>
        <sz val="12"/>
        <color theme="1"/>
        <rFont val="細明體"/>
        <family val="3"/>
        <charset val="136"/>
      </rPr>
      <t>積極推展策略</t>
    </r>
    <phoneticPr fontId="1" type="noConversion"/>
  </si>
  <si>
    <r>
      <rPr>
        <sz val="12"/>
        <color theme="1"/>
        <rFont val="細明體"/>
        <family val="3"/>
        <charset val="136"/>
      </rPr>
      <t>優勢</t>
    </r>
    <r>
      <rPr>
        <sz val="12"/>
        <color theme="1"/>
        <rFont val="Times New Roman"/>
        <family val="1"/>
      </rPr>
      <t>-</t>
    </r>
    <r>
      <rPr>
        <sz val="12"/>
        <color theme="1"/>
        <rFont val="細明體"/>
        <family val="3"/>
        <charset val="136"/>
      </rPr>
      <t>威脅</t>
    </r>
    <r>
      <rPr>
        <sz val="12"/>
        <color theme="1"/>
        <rFont val="Times New Roman"/>
        <family val="1"/>
      </rPr>
      <t xml:space="preserve">(S-T): </t>
    </r>
    <r>
      <rPr>
        <sz val="12"/>
        <color theme="1"/>
        <rFont val="細明體"/>
        <family val="3"/>
        <charset val="136"/>
      </rPr>
      <t>降低傷害策略</t>
    </r>
    <phoneticPr fontId="1" type="noConversion"/>
  </si>
  <si>
    <r>
      <rPr>
        <sz val="12"/>
        <color theme="1"/>
        <rFont val="細明體"/>
        <family val="3"/>
        <charset val="136"/>
      </rPr>
      <t>劣勢</t>
    </r>
    <r>
      <rPr>
        <sz val="12"/>
        <color theme="1"/>
        <rFont val="Times New Roman"/>
        <family val="1"/>
      </rPr>
      <t>-</t>
    </r>
    <r>
      <rPr>
        <sz val="12"/>
        <color theme="1"/>
        <rFont val="細明體"/>
        <family val="3"/>
        <charset val="136"/>
      </rPr>
      <t>機會</t>
    </r>
    <r>
      <rPr>
        <sz val="12"/>
        <color theme="1"/>
        <rFont val="Times New Roman"/>
        <family val="1"/>
      </rPr>
      <t xml:space="preserve">(W-O): </t>
    </r>
    <r>
      <rPr>
        <sz val="12"/>
        <color theme="1"/>
        <rFont val="細明體"/>
        <family val="3"/>
        <charset val="136"/>
      </rPr>
      <t>改善弱點策略</t>
    </r>
    <phoneticPr fontId="1" type="noConversion"/>
  </si>
  <si>
    <r>
      <rPr>
        <sz val="12"/>
        <color theme="1"/>
        <rFont val="細明體"/>
        <family val="3"/>
        <charset val="136"/>
      </rPr>
      <t>劣勢</t>
    </r>
    <r>
      <rPr>
        <sz val="12"/>
        <color theme="1"/>
        <rFont val="Times New Roman"/>
        <family val="1"/>
      </rPr>
      <t>-</t>
    </r>
    <r>
      <rPr>
        <sz val="12"/>
        <color theme="1"/>
        <rFont val="細明體"/>
        <family val="3"/>
        <charset val="136"/>
      </rPr>
      <t>威脅</t>
    </r>
    <r>
      <rPr>
        <sz val="12"/>
        <color theme="1"/>
        <rFont val="Times New Roman"/>
        <family val="1"/>
      </rPr>
      <t xml:space="preserve">(W-T): </t>
    </r>
    <r>
      <rPr>
        <sz val="12"/>
        <color theme="1"/>
        <rFont val="細明體"/>
        <family val="3"/>
        <charset val="136"/>
      </rPr>
      <t>迴避威脅策略</t>
    </r>
    <phoneticPr fontId="1" type="noConversion"/>
  </si>
  <si>
    <r>
      <rPr>
        <sz val="12"/>
        <color theme="1"/>
        <rFont val="細明體"/>
        <family val="3"/>
        <charset val="136"/>
      </rPr>
      <t>註</t>
    </r>
    <r>
      <rPr>
        <sz val="12"/>
        <color theme="1"/>
        <rFont val="新細明體"/>
        <family val="1"/>
        <charset val="136"/>
      </rPr>
      <t>：</t>
    </r>
    <r>
      <rPr>
        <sz val="12"/>
        <color theme="1"/>
        <rFont val="細明體"/>
        <family val="3"/>
        <charset val="136"/>
      </rPr>
      <t>每個交互作用向度顯示排序前</t>
    </r>
    <r>
      <rPr>
        <sz val="12"/>
        <color theme="1"/>
        <rFont val="Times New Roman"/>
        <family val="1"/>
      </rPr>
      <t>10</t>
    </r>
    <r>
      <rPr>
        <sz val="12"/>
        <color theme="1"/>
        <rFont val="細明體"/>
        <family val="3"/>
        <charset val="136"/>
      </rPr>
      <t>的交互作用項目及其標準化作用值和整體排序</t>
    </r>
    <r>
      <rPr>
        <sz val="12"/>
        <color theme="1"/>
        <rFont val="新細明體"/>
        <family val="1"/>
        <charset val="136"/>
      </rPr>
      <t>，</t>
    </r>
    <r>
      <rPr>
        <sz val="12"/>
        <color theme="1"/>
        <rFont val="細明體"/>
        <family val="3"/>
        <charset val="136"/>
      </rPr>
      <t>並標示</t>
    </r>
    <r>
      <rPr>
        <sz val="12"/>
        <color theme="1"/>
        <rFont val="Times New Roman"/>
        <family val="1"/>
      </rPr>
      <t>*</t>
    </r>
    <r>
      <rPr>
        <sz val="12"/>
        <color theme="1"/>
        <rFont val="細明體"/>
        <family val="3"/>
        <charset val="136"/>
      </rPr>
      <t>屬於作用值為整體排序前</t>
    </r>
    <r>
      <rPr>
        <sz val="12"/>
        <color theme="1"/>
        <rFont val="Times New Roman"/>
        <family val="1"/>
      </rPr>
      <t>10</t>
    </r>
    <r>
      <rPr>
        <sz val="12"/>
        <color theme="1"/>
        <rFont val="細明體"/>
        <family val="3"/>
        <charset val="136"/>
      </rPr>
      <t>項</t>
    </r>
    <phoneticPr fontId="1" type="noConversion"/>
  </si>
  <si>
    <r>
      <t>TOWS</t>
    </r>
    <r>
      <rPr>
        <sz val="12"/>
        <color theme="1"/>
        <rFont val="細明體"/>
        <family val="3"/>
        <charset val="136"/>
      </rPr>
      <t>分析方格</t>
    </r>
    <phoneticPr fontId="1" type="noConversion"/>
  </si>
  <si>
    <r>
      <t>2.</t>
    </r>
    <r>
      <rPr>
        <sz val="12"/>
        <color theme="1"/>
        <rFont val="細明體"/>
        <family val="3"/>
        <charset val="136"/>
      </rPr>
      <t>請依據工作表編號順序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細明體"/>
        <family val="3"/>
        <charset val="136"/>
      </rPr>
      <t>進行</t>
    </r>
    <r>
      <rPr>
        <sz val="12"/>
        <color theme="1"/>
        <rFont val="Times New Roman"/>
        <family val="1"/>
      </rPr>
      <t>(1)</t>
    </r>
    <r>
      <rPr>
        <sz val="12"/>
        <color theme="1"/>
        <rFont val="細明體"/>
        <family val="3"/>
        <charset val="136"/>
      </rPr>
      <t>設定項目名稱</t>
    </r>
    <r>
      <rPr>
        <sz val="12"/>
        <color theme="1"/>
        <rFont val="Times New Roman"/>
        <family val="1"/>
      </rPr>
      <t>,(2)</t>
    </r>
    <r>
      <rPr>
        <sz val="12"/>
        <color theme="1"/>
        <rFont val="細明體"/>
        <family val="3"/>
        <charset val="136"/>
      </rPr>
      <t>評定</t>
    </r>
    <r>
      <rPr>
        <sz val="12"/>
        <color theme="1"/>
        <rFont val="Times New Roman"/>
        <family val="1"/>
      </rPr>
      <t>SWOT</t>
    </r>
    <r>
      <rPr>
        <sz val="12"/>
        <color theme="1"/>
        <rFont val="細明體"/>
        <family val="3"/>
        <charset val="136"/>
      </rPr>
      <t>項目</t>
    </r>
    <r>
      <rPr>
        <sz val="12"/>
        <color theme="1"/>
        <rFont val="Times New Roman"/>
        <family val="1"/>
      </rPr>
      <t>,</t>
    </r>
    <r>
      <rPr>
        <sz val="12"/>
        <color theme="1"/>
        <rFont val="細明體"/>
        <family val="3"/>
        <charset val="136"/>
      </rPr>
      <t>檢視分析結果</t>
    </r>
    <r>
      <rPr>
        <sz val="12"/>
        <color theme="1"/>
        <rFont val="Times New Roman"/>
        <family val="1"/>
      </rPr>
      <t>,(6)</t>
    </r>
    <r>
      <rPr>
        <sz val="12"/>
        <color theme="1"/>
        <rFont val="細明體"/>
        <family val="3"/>
        <charset val="136"/>
      </rPr>
      <t>評選四類因應策略</t>
    </r>
    <r>
      <rPr>
        <sz val="12"/>
        <color theme="1"/>
        <rFont val="Times New Roman"/>
        <family val="1"/>
      </rPr>
      <t>,(7)</t>
    </r>
    <r>
      <rPr>
        <sz val="12"/>
        <color theme="1"/>
        <rFont val="細明體"/>
        <family val="3"/>
        <charset val="136"/>
      </rPr>
      <t>輸出</t>
    </r>
    <r>
      <rPr>
        <sz val="12"/>
        <color theme="1"/>
        <rFont val="Times New Roman"/>
        <family val="1"/>
      </rPr>
      <t>TOWS</t>
    </r>
    <r>
      <rPr>
        <sz val="12"/>
        <color theme="1"/>
        <rFont val="細明體"/>
        <family val="3"/>
        <charset val="136"/>
      </rPr>
      <t>方格</t>
    </r>
    <phoneticPr fontId="1" type="noConversion"/>
  </si>
  <si>
    <t>最大作用值</t>
    <phoneticPr fontId="1" type="noConversion"/>
  </si>
  <si>
    <t>最小作用值</t>
    <phoneticPr fontId="1" type="noConversion"/>
  </si>
  <si>
    <t>作用值平均</t>
    <phoneticPr fontId="1" type="noConversion"/>
  </si>
  <si>
    <t>排序</t>
    <phoneticPr fontId="1" type="noConversion"/>
  </si>
  <si>
    <t>交互項數</t>
    <phoneticPr fontId="1" type="noConversion"/>
  </si>
  <si>
    <t>評估項數</t>
    <phoneticPr fontId="1" type="noConversion"/>
  </si>
  <si>
    <t>評定者數</t>
    <phoneticPr fontId="1" type="noConversion"/>
  </si>
  <si>
    <t>整體</t>
    <phoneticPr fontId="1" type="noConversion"/>
  </si>
  <si>
    <t>評定值平均</t>
    <phoneticPr fontId="1" type="noConversion"/>
  </si>
  <si>
    <t>最大評定值</t>
    <phoneticPr fontId="1" type="noConversion"/>
  </si>
  <si>
    <t>最小評定值</t>
    <phoneticPr fontId="1" type="noConversion"/>
  </si>
  <si>
    <t>評定值差異大項數</t>
    <phoneticPr fontId="1" type="noConversion"/>
  </si>
  <si>
    <t>說明</t>
    <phoneticPr fontId="1" type="noConversion"/>
  </si>
  <si>
    <t>說明</t>
    <phoneticPr fontId="1" type="noConversion"/>
  </si>
  <si>
    <r>
      <rPr>
        <sz val="12"/>
        <color theme="1"/>
        <rFont val="細明體"/>
        <family val="3"/>
        <charset val="136"/>
      </rPr>
      <t>日期</t>
    </r>
    <r>
      <rPr>
        <sz val="12"/>
        <color theme="1"/>
        <rFont val="新細明體"/>
        <family val="1"/>
        <charset val="136"/>
      </rPr>
      <t>：</t>
    </r>
    <phoneticPr fontId="1" type="noConversion"/>
  </si>
  <si>
    <r>
      <rPr>
        <sz val="12"/>
        <color theme="1"/>
        <rFont val="細明體"/>
        <family val="3"/>
        <charset val="136"/>
      </rPr>
      <t>目標</t>
    </r>
    <r>
      <rPr>
        <sz val="12"/>
        <color theme="1"/>
        <rFont val="新細明體"/>
        <family val="1"/>
        <charset val="136"/>
      </rPr>
      <t>：</t>
    </r>
    <phoneticPr fontId="1" type="noConversion"/>
  </si>
  <si>
    <r>
      <rPr>
        <sz val="12"/>
        <color theme="1"/>
        <rFont val="細明體"/>
        <family val="3"/>
        <charset val="136"/>
      </rPr>
      <t>單位</t>
    </r>
    <r>
      <rPr>
        <sz val="12"/>
        <color theme="1"/>
        <rFont val="新細明體"/>
        <family val="1"/>
        <charset val="136"/>
      </rPr>
      <t>：</t>
    </r>
    <phoneticPr fontId="1" type="noConversion"/>
  </si>
  <si>
    <r>
      <t>1.</t>
    </r>
    <r>
      <rPr>
        <sz val="12"/>
        <color rgb="FFFF0000"/>
        <rFont val="細明體"/>
        <family val="3"/>
        <charset val="136"/>
      </rPr>
      <t>本程式採取</t>
    </r>
    <r>
      <rPr>
        <sz val="12"/>
        <color rgb="FFFF0000"/>
        <rFont val="Times New Roman"/>
        <family val="1"/>
      </rPr>
      <t>TOWS</t>
    </r>
    <r>
      <rPr>
        <sz val="12"/>
        <color rgb="FFFF0000"/>
        <rFont val="細明體"/>
        <family val="3"/>
        <charset val="136"/>
      </rPr>
      <t>理念</t>
    </r>
    <r>
      <rPr>
        <sz val="12"/>
        <color rgb="FFFF0000"/>
        <rFont val="Times New Roman"/>
        <family val="1"/>
      </rPr>
      <t>,</t>
    </r>
    <r>
      <rPr>
        <sz val="12"/>
        <color rgb="FFFF0000"/>
        <rFont val="細明體"/>
        <family val="3"/>
        <charset val="136"/>
      </rPr>
      <t>進行</t>
    </r>
    <r>
      <rPr>
        <sz val="12"/>
        <color rgb="FFFF0000"/>
        <rFont val="Times New Roman"/>
        <family val="1"/>
      </rPr>
      <t>SWOT</t>
    </r>
    <r>
      <rPr>
        <sz val="12"/>
        <color rgb="FFFF0000"/>
        <rFont val="細明體"/>
        <family val="3"/>
        <charset val="136"/>
      </rPr>
      <t>分項和交互項作用分析</t>
    </r>
    <r>
      <rPr>
        <sz val="12"/>
        <color rgb="FFFF0000"/>
        <rFont val="Times New Roman"/>
        <family val="1"/>
      </rPr>
      <t>(TOWS</t>
    </r>
    <r>
      <rPr>
        <sz val="12"/>
        <color rgb="FFFF0000"/>
        <rFont val="細明體"/>
        <family val="3"/>
        <charset val="136"/>
      </rPr>
      <t>分析</t>
    </r>
    <r>
      <rPr>
        <sz val="12"/>
        <color rgb="FFFF0000"/>
        <rFont val="Times New Roman"/>
        <family val="1"/>
      </rPr>
      <t>)</t>
    </r>
    <phoneticPr fontId="1" type="noConversion"/>
  </si>
  <si>
    <r>
      <t>9.</t>
    </r>
    <r>
      <rPr>
        <sz val="12"/>
        <color rgb="FFFF0000"/>
        <rFont val="細明體"/>
        <family val="3"/>
        <charset val="136"/>
      </rPr>
      <t>提醒本程式依據交互作用值提出排序較前的交互作用項建議</t>
    </r>
    <r>
      <rPr>
        <sz val="12"/>
        <color rgb="FFFF0000"/>
        <rFont val="Times New Roman"/>
        <family val="1"/>
      </rPr>
      <t xml:space="preserve">, </t>
    </r>
    <r>
      <rPr>
        <sz val="12"/>
        <color rgb="FFFF0000"/>
        <rFont val="細明體"/>
        <family val="3"/>
        <charset val="136"/>
      </rPr>
      <t>但是未必都合理具意義</t>
    </r>
    <r>
      <rPr>
        <sz val="12"/>
        <color rgb="FFFF0000"/>
        <rFont val="Times New Roman"/>
        <family val="1"/>
      </rPr>
      <t xml:space="preserve">, </t>
    </r>
    <r>
      <rPr>
        <sz val="12"/>
        <color rgb="FFFF0000"/>
        <rFont val="細明體"/>
        <family val="3"/>
        <charset val="136"/>
      </rPr>
      <t>需要使用者審視項目後作決定</t>
    </r>
    <phoneticPr fontId="1" type="noConversion"/>
  </si>
  <si>
    <r>
      <rPr>
        <sz val="12"/>
        <color theme="1"/>
        <rFont val="新細明體"/>
        <family val="2"/>
        <charset val="136"/>
      </rPr>
      <t>向度</t>
    </r>
    <phoneticPr fontId="1" type="noConversion"/>
  </si>
  <si>
    <r>
      <rPr>
        <sz val="12"/>
        <color theme="1"/>
        <rFont val="新細明體"/>
        <family val="2"/>
        <charset val="136"/>
      </rPr>
      <t>作用值</t>
    </r>
    <phoneticPr fontId="1" type="noConversion"/>
  </si>
  <si>
    <t>交互作用值</t>
    <phoneticPr fontId="1" type="noConversion"/>
  </si>
  <si>
    <t>評定值標準差</t>
    <phoneticPr fontId="1" type="noConversion"/>
  </si>
  <si>
    <t>作用值標準差</t>
    <phoneticPr fontId="1" type="noConversion"/>
  </si>
  <si>
    <r>
      <t>10.</t>
    </r>
    <r>
      <rPr>
        <sz val="12"/>
        <color rgb="FFFF0000"/>
        <rFont val="細明體"/>
        <family val="3"/>
        <charset val="136"/>
      </rPr>
      <t>為增進交互作用項分析值的合理性</t>
    </r>
    <r>
      <rPr>
        <sz val="12"/>
        <color rgb="FFFF0000"/>
        <rFont val="Times New Roman"/>
        <family val="1"/>
      </rPr>
      <t xml:space="preserve">, </t>
    </r>
    <r>
      <rPr>
        <sz val="12"/>
        <color rgb="FFFF0000"/>
        <rFont val="細明體"/>
        <family val="3"/>
        <charset val="136"/>
      </rPr>
      <t>建議設定交互作用項目的權重值</t>
    </r>
    <r>
      <rPr>
        <sz val="12"/>
        <color rgb="FFFF0000"/>
        <rFont val="Times New Roman"/>
        <family val="1"/>
      </rPr>
      <t>((0~1), 0</t>
    </r>
    <r>
      <rPr>
        <sz val="12"/>
        <color rgb="FFFF0000"/>
        <rFont val="細明體"/>
        <family val="3"/>
        <charset val="136"/>
      </rPr>
      <t>表示該作用項無效</t>
    </r>
    <r>
      <rPr>
        <sz val="12"/>
        <color rgb="FFFF0000"/>
        <rFont val="Times New Roman"/>
        <family val="1"/>
      </rPr>
      <t xml:space="preserve">, </t>
    </r>
    <r>
      <rPr>
        <sz val="12"/>
        <color rgb="FFFF0000"/>
        <rFont val="細明體"/>
        <family val="3"/>
        <charset val="136"/>
      </rPr>
      <t>其他</t>
    </r>
    <r>
      <rPr>
        <sz val="12"/>
        <color rgb="FFFF0000"/>
        <rFont val="Times New Roman"/>
        <family val="1"/>
      </rPr>
      <t>&lt;=1</t>
    </r>
    <r>
      <rPr>
        <sz val="12"/>
        <color rgb="FFFF0000"/>
        <rFont val="細明體"/>
        <family val="3"/>
        <charset val="136"/>
      </rPr>
      <t>值表示權重值</t>
    </r>
    <phoneticPr fontId="1" type="noConversion"/>
  </si>
  <si>
    <t>t</t>
    <phoneticPr fontId="1" type="noConversion"/>
  </si>
  <si>
    <t>p</t>
    <phoneticPr fontId="1" type="noConversion"/>
  </si>
  <si>
    <r>
      <rPr>
        <sz val="12"/>
        <color theme="1"/>
        <rFont val="細明體"/>
        <family val="3"/>
        <charset val="136"/>
      </rPr>
      <t>平均值</t>
    </r>
    <r>
      <rPr>
        <sz val="12"/>
        <color theme="1"/>
        <rFont val="Times New Roman"/>
        <family val="1"/>
      </rPr>
      <t>95%LCI</t>
    </r>
    <phoneticPr fontId="1" type="noConversion"/>
  </si>
  <si>
    <r>
      <rPr>
        <sz val="12"/>
        <color theme="1"/>
        <rFont val="細明體"/>
        <family val="3"/>
        <charset val="136"/>
      </rPr>
      <t>平均值</t>
    </r>
    <r>
      <rPr>
        <sz val="12"/>
        <color theme="1"/>
        <rFont val="Times New Roman"/>
        <family val="1"/>
      </rPr>
      <t>95%UCI</t>
    </r>
    <phoneticPr fontId="1" type="noConversion"/>
  </si>
  <si>
    <t>95%LCI</t>
    <phoneticPr fontId="1" type="noConversion"/>
  </si>
  <si>
    <t>95%UCI</t>
    <phoneticPr fontId="1" type="noConversion"/>
  </si>
  <si>
    <t>綜合影響</t>
    <phoneticPr fontId="1" type="noConversion"/>
  </si>
  <si>
    <r>
      <rPr>
        <sz val="14"/>
        <color theme="1"/>
        <rFont val="細明體"/>
        <family val="3"/>
        <charset val="136"/>
      </rPr>
      <t>計量</t>
    </r>
    <r>
      <rPr>
        <sz val="14"/>
        <color theme="1"/>
        <rFont val="Times New Roman"/>
        <family val="1"/>
      </rPr>
      <t>SWOT</t>
    </r>
    <r>
      <rPr>
        <sz val="14"/>
        <color theme="1"/>
        <rFont val="細明體"/>
        <family val="3"/>
        <charset val="136"/>
      </rPr>
      <t>分析工具</t>
    </r>
    <r>
      <rPr>
        <sz val="14"/>
        <color theme="1"/>
        <rFont val="Times New Roman"/>
        <family val="1"/>
      </rPr>
      <t xml:space="preserve">(quanSWOT) 3.1    </t>
    </r>
    <r>
      <rPr>
        <sz val="14"/>
        <color theme="1"/>
        <rFont val="細明體"/>
        <family val="3"/>
        <charset val="136"/>
      </rPr>
      <t>葉連祺設計</t>
    </r>
    <r>
      <rPr>
        <sz val="14"/>
        <color theme="1"/>
        <rFont val="Times New Roman"/>
        <family val="1"/>
      </rPr>
      <t xml:space="preserve"> 2023.12.17</t>
    </r>
    <phoneticPr fontId="1" type="noConversion"/>
  </si>
  <si>
    <t>綜合評估</t>
    <phoneticPr fontId="1" type="noConversion"/>
  </si>
  <si>
    <r>
      <rPr>
        <sz val="12"/>
        <color theme="1"/>
        <rFont val="細明體"/>
        <family val="3"/>
        <charset val="136"/>
      </rPr>
      <t>綜合評估</t>
    </r>
    <phoneticPr fontId="1" type="noConversion"/>
  </si>
  <si>
    <t>優勢-劣勢</t>
    <phoneticPr fontId="1" type="noConversion"/>
  </si>
  <si>
    <t>機會-威脅</t>
    <phoneticPr fontId="1" type="noConversion"/>
  </si>
  <si>
    <t>方格角度</t>
    <phoneticPr fontId="1" type="noConversion"/>
  </si>
  <si>
    <t>方格區域</t>
    <phoneticPr fontId="1" type="noConversion"/>
  </si>
  <si>
    <r>
      <rPr>
        <sz val="12"/>
        <color theme="1"/>
        <rFont val="細明體"/>
        <family val="3"/>
        <charset val="136"/>
      </rPr>
      <t>項目</t>
    </r>
    <phoneticPr fontId="1" type="noConversion"/>
  </si>
  <si>
    <r>
      <rPr>
        <sz val="12"/>
        <color theme="1"/>
        <rFont val="細明體"/>
        <family val="3"/>
        <charset val="136"/>
      </rPr>
      <t>作用值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</si>
</sst>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8" formatCode="0.000_);[Red]\(0.000\)"/>
    <numFmt numFmtId="179" formatCode="0.00_ ;[Red]\-0.00\ "/>
    <numFmt numFmtId="181" formatCode="#,##0.000_ 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細明體"/>
      <family val="3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  <font>
      <b/>
      <sz val="12"/>
      <color theme="1"/>
      <name val="Times New Roman"/>
      <family val="1"/>
    </font>
    <font>
      <b/>
      <sz val="12"/>
      <color theme="1"/>
      <name val="細明體"/>
      <family val="3"/>
      <charset val="136"/>
    </font>
    <font>
      <sz val="14"/>
      <color theme="1"/>
      <name val="Times New Roman"/>
      <family val="1"/>
    </font>
    <font>
      <sz val="14"/>
      <color theme="1"/>
      <name val="細明體"/>
      <family val="3"/>
      <charset val="136"/>
    </font>
    <font>
      <sz val="12"/>
      <color theme="1"/>
      <name val="新細明體"/>
      <family val="1"/>
      <charset val="136"/>
    </font>
    <font>
      <sz val="12"/>
      <color rgb="FFFF0000"/>
      <name val="Times New Roman"/>
      <family val="1"/>
    </font>
    <font>
      <sz val="12"/>
      <color rgb="FFFF0000"/>
      <name val="細明體"/>
      <family val="3"/>
      <charset val="136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7D"/>
        <bgColor indexed="64"/>
      </patternFill>
    </fill>
    <fill>
      <patternFill patternType="solid">
        <fgColor rgb="FFFFFF9F"/>
        <bgColor indexed="64"/>
      </patternFill>
    </fill>
    <fill>
      <patternFill patternType="solid">
        <fgColor rgb="FFB1FDCE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E48E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2" xfId="0" applyFont="1" applyBorder="1">
      <alignment vertical="center"/>
    </xf>
    <xf numFmtId="0" fontId="2" fillId="0" borderId="0" xfId="0" applyFont="1">
      <alignment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4" borderId="0" xfId="0" applyFont="1" applyFill="1">
      <alignment vertical="center"/>
    </xf>
    <xf numFmtId="0" fontId="3" fillId="4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6" borderId="0" xfId="0" applyFont="1" applyFill="1" applyAlignment="1">
      <alignment vertical="center" wrapText="1"/>
    </xf>
    <xf numFmtId="0" fontId="4" fillId="0" borderId="0" xfId="0" applyFont="1">
      <alignment vertical="center"/>
    </xf>
    <xf numFmtId="0" fontId="2" fillId="0" borderId="2" xfId="0" applyFont="1" applyBorder="1">
      <alignment vertical="center"/>
    </xf>
    <xf numFmtId="0" fontId="3" fillId="5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5" fillId="4" borderId="0" xfId="0" applyFont="1" applyFill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left" vertical="center"/>
    </xf>
    <xf numFmtId="176" fontId="3" fillId="0" borderId="0" xfId="0" applyNumberFormat="1" applyFont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3" fillId="3" borderId="0" xfId="0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2" fillId="6" borderId="0" xfId="0" applyFont="1" applyFill="1" applyAlignment="1">
      <alignment vertical="center" wrapText="1"/>
    </xf>
    <xf numFmtId="176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76" fontId="3" fillId="0" borderId="0" xfId="0" applyNumberFormat="1" applyFont="1" applyBorder="1" applyAlignment="1">
      <alignment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4" borderId="3" xfId="0" applyFont="1" applyFill="1" applyBorder="1">
      <alignment vertical="center"/>
    </xf>
    <xf numFmtId="0" fontId="3" fillId="4" borderId="6" xfId="0" applyFont="1" applyFill="1" applyBorder="1">
      <alignment vertical="center"/>
    </xf>
    <xf numFmtId="0" fontId="3" fillId="4" borderId="3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vertical="center" wrapText="1"/>
    </xf>
    <xf numFmtId="0" fontId="3" fillId="4" borderId="1" xfId="0" applyFont="1" applyFill="1" applyBorder="1">
      <alignment vertical="center"/>
    </xf>
    <xf numFmtId="0" fontId="3" fillId="8" borderId="3" xfId="0" applyFont="1" applyFill="1" applyBorder="1">
      <alignment vertical="center"/>
    </xf>
    <xf numFmtId="0" fontId="3" fillId="8" borderId="1" xfId="0" applyFont="1" applyFill="1" applyBorder="1">
      <alignment vertical="center"/>
    </xf>
    <xf numFmtId="0" fontId="3" fillId="8" borderId="6" xfId="0" applyFont="1" applyFill="1" applyBorder="1">
      <alignment vertical="center"/>
    </xf>
    <xf numFmtId="0" fontId="3" fillId="5" borderId="3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3" fillId="9" borderId="3" xfId="0" applyFont="1" applyFill="1" applyBorder="1" applyAlignment="1">
      <alignment vertical="center" wrapText="1"/>
    </xf>
    <xf numFmtId="0" fontId="3" fillId="9" borderId="1" xfId="0" applyFont="1" applyFill="1" applyBorder="1" applyAlignment="1">
      <alignment vertical="center"/>
    </xf>
    <xf numFmtId="0" fontId="3" fillId="9" borderId="1" xfId="0" applyFont="1" applyFill="1" applyBorder="1" applyAlignment="1">
      <alignment vertical="center" wrapText="1"/>
    </xf>
    <xf numFmtId="0" fontId="3" fillId="9" borderId="6" xfId="0" applyFont="1" applyFill="1" applyBorder="1" applyAlignment="1">
      <alignment vertical="center" wrapText="1"/>
    </xf>
    <xf numFmtId="0" fontId="3" fillId="10" borderId="3" xfId="0" applyFont="1" applyFill="1" applyBorder="1">
      <alignment vertical="center"/>
    </xf>
    <xf numFmtId="0" fontId="3" fillId="10" borderId="1" xfId="0" applyFont="1" applyFill="1" applyBorder="1">
      <alignment vertical="center"/>
    </xf>
    <xf numFmtId="0" fontId="3" fillId="10" borderId="6" xfId="0" applyFont="1" applyFill="1" applyBorder="1">
      <alignment vertical="center"/>
    </xf>
    <xf numFmtId="0" fontId="10" fillId="4" borderId="0" xfId="0" applyFont="1" applyFill="1">
      <alignment vertical="center"/>
    </xf>
    <xf numFmtId="0" fontId="3" fillId="0" borderId="15" xfId="0" applyFont="1" applyBorder="1">
      <alignment vertical="center"/>
    </xf>
    <xf numFmtId="0" fontId="3" fillId="8" borderId="15" xfId="0" applyFont="1" applyFill="1" applyBorder="1">
      <alignment vertical="center"/>
    </xf>
    <xf numFmtId="0" fontId="3" fillId="10" borderId="15" xfId="0" applyFont="1" applyFill="1" applyBorder="1">
      <alignment vertical="center"/>
    </xf>
    <xf numFmtId="0" fontId="3" fillId="5" borderId="15" xfId="0" applyFont="1" applyFill="1" applyBorder="1">
      <alignment vertical="center"/>
    </xf>
    <xf numFmtId="0" fontId="3" fillId="11" borderId="15" xfId="0" applyFont="1" applyFill="1" applyBorder="1">
      <alignment vertical="center"/>
    </xf>
    <xf numFmtId="0" fontId="3" fillId="3" borderId="7" xfId="0" applyFont="1" applyFill="1" applyBorder="1">
      <alignment vertical="center"/>
    </xf>
    <xf numFmtId="0" fontId="3" fillId="3" borderId="15" xfId="0" applyFont="1" applyFill="1" applyBorder="1">
      <alignment vertical="center"/>
    </xf>
    <xf numFmtId="0" fontId="3" fillId="3" borderId="12" xfId="0" applyFont="1" applyFill="1" applyBorder="1">
      <alignment vertical="center"/>
    </xf>
    <xf numFmtId="0" fontId="3" fillId="7" borderId="7" xfId="0" applyFont="1" applyFill="1" applyBorder="1">
      <alignment vertical="center"/>
    </xf>
    <xf numFmtId="0" fontId="3" fillId="7" borderId="15" xfId="0" applyFont="1" applyFill="1" applyBorder="1">
      <alignment vertical="center"/>
    </xf>
    <xf numFmtId="0" fontId="3" fillId="7" borderId="12" xfId="0" applyFont="1" applyFill="1" applyBorder="1">
      <alignment vertical="center"/>
    </xf>
    <xf numFmtId="0" fontId="3" fillId="6" borderId="15" xfId="0" applyFont="1" applyFill="1" applyBorder="1">
      <alignment vertical="center"/>
    </xf>
    <xf numFmtId="0" fontId="10" fillId="4" borderId="0" xfId="0" applyFont="1" applyFill="1" applyAlignment="1">
      <alignment horizontal="left"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>
      <alignment vertical="center"/>
    </xf>
    <xf numFmtId="178" fontId="4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9" fontId="3" fillId="0" borderId="0" xfId="0" applyNumberFormat="1" applyFont="1">
      <alignment vertical="center"/>
    </xf>
    <xf numFmtId="181" fontId="3" fillId="0" borderId="0" xfId="0" applyNumberFormat="1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B1FDCE"/>
      <color rgb="FFCCFFFF"/>
      <color rgb="FFFFFF9F"/>
      <color rgb="FFFFFFCC"/>
      <color rgb="FFFCE48E"/>
      <color rgb="FFFFFF7D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en-US" altLang="zh-TW">
                <a:latin typeface="Times New Roman" panose="02020603050405020304" pitchFamily="18" charset="0"/>
                <a:cs typeface="Times New Roman" panose="02020603050405020304" pitchFamily="18" charset="0"/>
              </a:rPr>
              <a:t>SWOT</a:t>
            </a:r>
            <a:r>
              <a:rPr lang="zh-TW" altLang="en-US">
                <a:latin typeface="Times New Roman" panose="02020603050405020304" pitchFamily="18" charset="0"/>
                <a:cs typeface="Times New Roman" panose="02020603050405020304" pitchFamily="18" charset="0"/>
              </a:rPr>
              <a:t>作用值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'8.可視化分析'!$C$1</c:f>
              <c:strCache>
                <c:ptCount val="1"/>
                <c:pt idx="0">
                  <c:v>作用值</c:v>
                </c:pt>
              </c:strCache>
            </c:strRef>
          </c:tx>
          <c:invertIfNegative val="0"/>
          <c:cat>
            <c:strRef>
              <c:f>'8.可視化分析'!$B$2:$B$5</c:f>
              <c:strCache>
                <c:ptCount val="4"/>
                <c:pt idx="0">
                  <c:v>優勢(S)</c:v>
                </c:pt>
                <c:pt idx="1">
                  <c:v>劣勢(W)</c:v>
                </c:pt>
                <c:pt idx="2">
                  <c:v>機會(O)</c:v>
                </c:pt>
                <c:pt idx="3">
                  <c:v>威脅(T)</c:v>
                </c:pt>
              </c:strCache>
            </c:strRef>
          </c:cat>
          <c:val>
            <c:numRef>
              <c:f>'8.可視化分析'!$C$2:$C$5</c:f>
              <c:numCache>
                <c:formatCode>0.000_);[Red]\(0.000\)</c:formatCode>
                <c:ptCount val="4"/>
                <c:pt idx="0">
                  <c:v>4.5999999999999996</c:v>
                </c:pt>
                <c:pt idx="1">
                  <c:v>4.3</c:v>
                </c:pt>
                <c:pt idx="2">
                  <c:v>4</c:v>
                </c:pt>
                <c:pt idx="3">
                  <c:v>4.3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968768"/>
        <c:axId val="95920704"/>
      </c:barChart>
      <c:catAx>
        <c:axId val="9596876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200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zh-TW"/>
          </a:p>
        </c:txPr>
        <c:crossAx val="95920704"/>
        <c:crosses val="autoZero"/>
        <c:auto val="1"/>
        <c:lblAlgn val="ctr"/>
        <c:lblOffset val="100"/>
        <c:noMultiLvlLbl val="0"/>
      </c:catAx>
      <c:valAx>
        <c:axId val="95920704"/>
        <c:scaling>
          <c:orientation val="minMax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959687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en-US" altLang="zh-TW">
                <a:latin typeface="Times New Roman" panose="02020603050405020304" pitchFamily="18" charset="0"/>
                <a:cs typeface="Times New Roman" panose="02020603050405020304" pitchFamily="18" charset="0"/>
              </a:rPr>
              <a:t>SWOT</a:t>
            </a:r>
            <a:r>
              <a:rPr lang="zh-TW" altLang="en-US">
                <a:latin typeface="Times New Roman" panose="02020603050405020304" pitchFamily="18" charset="0"/>
                <a:cs typeface="Times New Roman" panose="02020603050405020304" pitchFamily="18" charset="0"/>
              </a:rPr>
              <a:t>作用值</a:t>
            </a:r>
          </a:p>
        </c:rich>
      </c:tx>
      <c:layout/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'8.可視化分析'!$C$1</c:f>
              <c:strCache>
                <c:ptCount val="1"/>
                <c:pt idx="0">
                  <c:v>作用值</c:v>
                </c:pt>
              </c:strCache>
            </c:strRef>
          </c:tx>
          <c:marker>
            <c:symbol val="none"/>
          </c:marker>
          <c:cat>
            <c:strRef>
              <c:f>'8.可視化分析'!$B$2:$B$5</c:f>
              <c:strCache>
                <c:ptCount val="4"/>
                <c:pt idx="0">
                  <c:v>優勢(S)</c:v>
                </c:pt>
                <c:pt idx="1">
                  <c:v>劣勢(W)</c:v>
                </c:pt>
                <c:pt idx="2">
                  <c:v>機會(O)</c:v>
                </c:pt>
                <c:pt idx="3">
                  <c:v>威脅(T)</c:v>
                </c:pt>
              </c:strCache>
            </c:strRef>
          </c:cat>
          <c:val>
            <c:numRef>
              <c:f>'8.可視化分析'!$C$2:$C$5</c:f>
              <c:numCache>
                <c:formatCode>0.000_);[Red]\(0.000\)</c:formatCode>
                <c:ptCount val="4"/>
                <c:pt idx="0">
                  <c:v>4.5999999999999996</c:v>
                </c:pt>
                <c:pt idx="1">
                  <c:v>4.3</c:v>
                </c:pt>
                <c:pt idx="2">
                  <c:v>4</c:v>
                </c:pt>
                <c:pt idx="3">
                  <c:v>4.3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858048"/>
        <c:axId val="95922432"/>
      </c:radarChart>
      <c:catAx>
        <c:axId val="97858048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txPr>
          <a:bodyPr/>
          <a:lstStyle/>
          <a:p>
            <a:pPr>
              <a:defRPr sz="1200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zh-TW"/>
          </a:p>
        </c:txPr>
        <c:crossAx val="95922432"/>
        <c:crosses val="autoZero"/>
        <c:auto val="1"/>
        <c:lblAlgn val="ctr"/>
        <c:lblOffset val="100"/>
        <c:noMultiLvlLbl val="0"/>
      </c:catAx>
      <c:valAx>
        <c:axId val="95922432"/>
        <c:scaling>
          <c:orientation val="minMax"/>
        </c:scaling>
        <c:delete val="0"/>
        <c:axPos val="l"/>
        <c:majorGridlines/>
        <c:numFmt formatCode="0.000_);[Red]\(0.000\)" sourceLinked="1"/>
        <c:majorTickMark val="cross"/>
        <c:minorTickMark val="none"/>
        <c:tickLblPos val="nextTo"/>
        <c:crossAx val="978580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en-US" altLang="zh-TW">
                <a:latin typeface="Times New Roman" panose="02020603050405020304" pitchFamily="18" charset="0"/>
                <a:cs typeface="Times New Roman" panose="02020603050405020304" pitchFamily="18" charset="0"/>
              </a:rPr>
              <a:t>SWOT</a:t>
            </a:r>
            <a:r>
              <a:rPr lang="zh-TW" altLang="en-US">
                <a:latin typeface="Times New Roman" panose="02020603050405020304" pitchFamily="18" charset="0"/>
                <a:cs typeface="Times New Roman" panose="02020603050405020304" pitchFamily="18" charset="0"/>
              </a:rPr>
              <a:t>交互作用值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'8.可視化分析'!$J$1</c:f>
              <c:strCache>
                <c:ptCount val="1"/>
                <c:pt idx="0">
                  <c:v>交互作用值</c:v>
                </c:pt>
              </c:strCache>
            </c:strRef>
          </c:tx>
          <c:invertIfNegative val="0"/>
          <c:cat>
            <c:strRef>
              <c:f>'8.可視化分析'!$I$2:$I$5</c:f>
              <c:strCache>
                <c:ptCount val="4"/>
                <c:pt idx="0">
                  <c:v>優勢-機會(S-O)</c:v>
                </c:pt>
                <c:pt idx="1">
                  <c:v>優勢-威脅(S-T)</c:v>
                </c:pt>
                <c:pt idx="2">
                  <c:v>劣勢-機會(W-O)</c:v>
                </c:pt>
                <c:pt idx="3">
                  <c:v>劣勢-威脅(W-T)</c:v>
                </c:pt>
              </c:strCache>
            </c:strRef>
          </c:cat>
          <c:val>
            <c:numRef>
              <c:f>'8.可視化分析'!$J$2:$J$5</c:f>
              <c:numCache>
                <c:formatCode>0.000_);[Red]\(0.000\)</c:formatCode>
                <c:ptCount val="4"/>
                <c:pt idx="0">
                  <c:v>4.2731477312532702</c:v>
                </c:pt>
                <c:pt idx="1">
                  <c:v>4.1172625598527466</c:v>
                </c:pt>
                <c:pt idx="2">
                  <c:v>3.9710004377444226</c:v>
                </c:pt>
                <c:pt idx="3">
                  <c:v>4.1268856091449466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859072"/>
        <c:axId val="95924160"/>
      </c:barChart>
      <c:catAx>
        <c:axId val="978590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1200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zh-TW"/>
          </a:p>
        </c:txPr>
        <c:crossAx val="95924160"/>
        <c:crosses val="autoZero"/>
        <c:auto val="1"/>
        <c:lblAlgn val="ctr"/>
        <c:lblOffset val="100"/>
        <c:noMultiLvlLbl val="0"/>
      </c:catAx>
      <c:valAx>
        <c:axId val="95924160"/>
        <c:scaling>
          <c:orientation val="minMax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978590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en-US" altLang="zh-TW">
                <a:latin typeface="Times New Roman" panose="02020603050405020304" pitchFamily="18" charset="0"/>
                <a:cs typeface="Times New Roman" panose="02020603050405020304" pitchFamily="18" charset="0"/>
              </a:rPr>
              <a:t>SWOT</a:t>
            </a:r>
            <a:r>
              <a:rPr lang="zh-TW" altLang="en-US">
                <a:latin typeface="Times New Roman" panose="02020603050405020304" pitchFamily="18" charset="0"/>
                <a:cs typeface="Times New Roman" panose="02020603050405020304" pitchFamily="18" charset="0"/>
              </a:rPr>
              <a:t>交互作用值</a:t>
            </a:r>
          </a:p>
        </c:rich>
      </c:tx>
      <c:layout/>
      <c:overlay val="0"/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'8.可視化分析'!$J$1</c:f>
              <c:strCache>
                <c:ptCount val="1"/>
                <c:pt idx="0">
                  <c:v>交互作用值</c:v>
                </c:pt>
              </c:strCache>
            </c:strRef>
          </c:tx>
          <c:marker>
            <c:symbol val="none"/>
          </c:marker>
          <c:cat>
            <c:strRef>
              <c:f>'8.可視化分析'!$I$2:$I$5</c:f>
              <c:strCache>
                <c:ptCount val="4"/>
                <c:pt idx="0">
                  <c:v>優勢-機會(S-O)</c:v>
                </c:pt>
                <c:pt idx="1">
                  <c:v>優勢-威脅(S-T)</c:v>
                </c:pt>
                <c:pt idx="2">
                  <c:v>劣勢-機會(W-O)</c:v>
                </c:pt>
                <c:pt idx="3">
                  <c:v>劣勢-威脅(W-T)</c:v>
                </c:pt>
              </c:strCache>
            </c:strRef>
          </c:cat>
          <c:val>
            <c:numRef>
              <c:f>'8.可視化分析'!$J$2:$J$5</c:f>
              <c:numCache>
                <c:formatCode>0.000_);[Red]\(0.000\)</c:formatCode>
                <c:ptCount val="4"/>
                <c:pt idx="0">
                  <c:v>4.2731477312532702</c:v>
                </c:pt>
                <c:pt idx="1">
                  <c:v>4.1172625598527466</c:v>
                </c:pt>
                <c:pt idx="2">
                  <c:v>3.9710004377444226</c:v>
                </c:pt>
                <c:pt idx="3">
                  <c:v>4.1268856091449466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859584"/>
        <c:axId val="95925888"/>
      </c:radarChart>
      <c:catAx>
        <c:axId val="97859584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txPr>
          <a:bodyPr/>
          <a:lstStyle/>
          <a:p>
            <a:pPr>
              <a:defRPr sz="1200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endParaRPr lang="zh-TW"/>
          </a:p>
        </c:txPr>
        <c:crossAx val="95925888"/>
        <c:crosses val="autoZero"/>
        <c:auto val="1"/>
        <c:lblAlgn val="ctr"/>
        <c:lblOffset val="100"/>
        <c:noMultiLvlLbl val="0"/>
      </c:catAx>
      <c:valAx>
        <c:axId val="95925888"/>
        <c:scaling>
          <c:orientation val="minMax"/>
        </c:scaling>
        <c:delete val="0"/>
        <c:axPos val="l"/>
        <c:majorGridlines/>
        <c:numFmt formatCode="0.000_);[Red]\(0.000\)" sourceLinked="1"/>
        <c:majorTickMark val="cross"/>
        <c:minorTickMark val="none"/>
        <c:tickLblPos val="nextTo"/>
        <c:crossAx val="978595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65941</xdr:colOff>
      <xdr:row>6</xdr:row>
      <xdr:rowOff>211015</xdr:rowOff>
    </xdr:from>
    <xdr:to>
      <xdr:col>8</xdr:col>
      <xdr:colOff>344365</xdr:colOff>
      <xdr:row>19</xdr:row>
      <xdr:rowOff>191965</xdr:rowOff>
    </xdr:to>
    <xdr:graphicFrame macro="">
      <xdr:nvGraphicFramePr>
        <xdr:cNvPr id="5" name="圖表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586153</xdr:colOff>
      <xdr:row>6</xdr:row>
      <xdr:rowOff>203688</xdr:rowOff>
    </xdr:from>
    <xdr:to>
      <xdr:col>16</xdr:col>
      <xdr:colOff>234461</xdr:colOff>
      <xdr:row>19</xdr:row>
      <xdr:rowOff>184638</xdr:rowOff>
    </xdr:to>
    <xdr:graphicFrame macro="">
      <xdr:nvGraphicFramePr>
        <xdr:cNvPr id="6" name="圖表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29306</xdr:colOff>
      <xdr:row>20</xdr:row>
      <xdr:rowOff>174379</xdr:rowOff>
    </xdr:from>
    <xdr:to>
      <xdr:col>8</xdr:col>
      <xdr:colOff>359019</xdr:colOff>
      <xdr:row>33</xdr:row>
      <xdr:rowOff>155329</xdr:rowOff>
    </xdr:to>
    <xdr:graphicFrame macro="">
      <xdr:nvGraphicFramePr>
        <xdr:cNvPr id="8" name="圖表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600807</xdr:colOff>
      <xdr:row>20</xdr:row>
      <xdr:rowOff>181707</xdr:rowOff>
    </xdr:from>
    <xdr:to>
      <xdr:col>17</xdr:col>
      <xdr:colOff>366346</xdr:colOff>
      <xdr:row>33</xdr:row>
      <xdr:rowOff>162657</xdr:rowOff>
    </xdr:to>
    <xdr:graphicFrame macro="">
      <xdr:nvGraphicFramePr>
        <xdr:cNvPr id="9" name="圖表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1"/>
  <sheetViews>
    <sheetView tabSelected="1" zoomScale="130" zoomScaleNormal="130" workbookViewId="0">
      <pane ySplit="2" topLeftCell="A6" activePane="bottomLeft" state="frozen"/>
      <selection pane="bottomLeft" activeCell="H23" sqref="H23"/>
    </sheetView>
  </sheetViews>
  <sheetFormatPr defaultRowHeight="15.75" x14ac:dyDescent="0.25"/>
  <cols>
    <col min="1" max="1" width="4.375" style="3" customWidth="1"/>
    <col min="2" max="2" width="15.375" style="3" customWidth="1"/>
    <col min="3" max="3" width="9.375" style="4" customWidth="1"/>
    <col min="4" max="4" width="9" style="4"/>
    <col min="5" max="5" width="11.25" style="4" customWidth="1"/>
    <col min="6" max="6" width="10.875" style="4" customWidth="1"/>
    <col min="7" max="7" width="11.25" style="4" customWidth="1"/>
    <col min="8" max="8" width="5.625" style="4" customWidth="1"/>
    <col min="9" max="9" width="13.125" style="4" customWidth="1"/>
    <col min="10" max="10" width="9" style="4"/>
    <col min="11" max="11" width="16.375" style="3" customWidth="1"/>
    <col min="12" max="16384" width="9" style="3"/>
  </cols>
  <sheetData>
    <row r="2" spans="2:12" ht="19.5" x14ac:dyDescent="0.25">
      <c r="C2" s="63" t="s">
        <v>195</v>
      </c>
    </row>
    <row r="3" spans="2:12" ht="16.5" x14ac:dyDescent="0.25">
      <c r="B3" s="61" t="s">
        <v>100</v>
      </c>
      <c r="C3" s="50"/>
      <c r="D3" s="50"/>
      <c r="E3" s="50"/>
      <c r="F3" s="50"/>
      <c r="G3" s="50"/>
      <c r="H3" s="50"/>
      <c r="I3" s="50"/>
      <c r="J3" s="50"/>
      <c r="K3" s="40"/>
      <c r="L3" s="40"/>
    </row>
    <row r="4" spans="2:12" ht="16.5" x14ac:dyDescent="0.25">
      <c r="B4" s="114" t="s">
        <v>180</v>
      </c>
      <c r="C4" s="50"/>
      <c r="D4" s="50"/>
      <c r="E4" s="50"/>
      <c r="F4" s="50"/>
      <c r="G4" s="50"/>
      <c r="H4" s="50"/>
      <c r="I4" s="50"/>
      <c r="J4" s="50"/>
      <c r="K4" s="40"/>
      <c r="L4" s="40"/>
    </row>
    <row r="5" spans="2:12" ht="16.5" x14ac:dyDescent="0.25">
      <c r="B5" s="40" t="s">
        <v>162</v>
      </c>
      <c r="C5" s="50"/>
      <c r="D5" s="50"/>
      <c r="E5" s="50"/>
      <c r="F5" s="50"/>
      <c r="G5" s="50"/>
      <c r="H5" s="50"/>
      <c r="I5" s="50"/>
      <c r="J5" s="50"/>
      <c r="K5" s="40"/>
      <c r="L5" s="40"/>
    </row>
    <row r="6" spans="2:12" ht="16.5" x14ac:dyDescent="0.25">
      <c r="B6" s="40" t="s">
        <v>93</v>
      </c>
      <c r="C6" s="50"/>
      <c r="D6" s="50"/>
      <c r="E6" s="50"/>
      <c r="F6" s="50"/>
      <c r="G6" s="50"/>
      <c r="H6" s="50"/>
      <c r="I6" s="50"/>
      <c r="J6" s="50"/>
      <c r="K6" s="40"/>
      <c r="L6" s="40"/>
    </row>
    <row r="7" spans="2:12" ht="16.5" x14ac:dyDescent="0.25">
      <c r="B7" s="40" t="s">
        <v>139</v>
      </c>
      <c r="C7" s="50"/>
      <c r="D7" s="50"/>
      <c r="E7" s="50"/>
      <c r="F7" s="50"/>
      <c r="G7" s="50"/>
      <c r="H7" s="50"/>
      <c r="I7" s="50"/>
      <c r="J7" s="50"/>
      <c r="K7" s="40"/>
      <c r="L7" s="40"/>
    </row>
    <row r="8" spans="2:12" ht="16.5" x14ac:dyDescent="0.25">
      <c r="B8" s="40" t="s">
        <v>94</v>
      </c>
      <c r="C8" s="50"/>
      <c r="D8" s="50"/>
      <c r="E8" s="50"/>
      <c r="F8" s="50"/>
      <c r="G8" s="50"/>
      <c r="H8" s="50"/>
      <c r="I8" s="50"/>
      <c r="J8" s="50"/>
      <c r="K8" s="40"/>
      <c r="L8" s="40"/>
    </row>
    <row r="9" spans="2:12" ht="16.5" x14ac:dyDescent="0.25">
      <c r="B9" s="40" t="s">
        <v>95</v>
      </c>
      <c r="C9" s="50"/>
      <c r="D9" s="50"/>
      <c r="E9" s="50"/>
      <c r="F9" s="50"/>
      <c r="G9" s="50"/>
      <c r="H9" s="50"/>
      <c r="I9" s="50"/>
      <c r="J9" s="50"/>
      <c r="K9" s="40"/>
      <c r="L9" s="40"/>
    </row>
    <row r="10" spans="2:12" ht="16.5" x14ac:dyDescent="0.25">
      <c r="B10" s="40" t="s">
        <v>103</v>
      </c>
      <c r="C10" s="50"/>
      <c r="D10" s="50"/>
      <c r="E10" s="50"/>
      <c r="F10" s="50"/>
      <c r="G10" s="50"/>
      <c r="H10" s="50"/>
      <c r="I10" s="50"/>
      <c r="J10" s="50"/>
      <c r="K10" s="40"/>
      <c r="L10" s="40"/>
    </row>
    <row r="11" spans="2:12" ht="16.5" x14ac:dyDescent="0.25">
      <c r="B11" s="40" t="s">
        <v>140</v>
      </c>
      <c r="C11" s="50"/>
      <c r="D11" s="50"/>
      <c r="E11" s="50"/>
      <c r="F11" s="50"/>
      <c r="G11" s="50"/>
      <c r="H11" s="50"/>
      <c r="I11" s="50"/>
      <c r="J11" s="50"/>
      <c r="K11" s="40"/>
      <c r="L11" s="40"/>
    </row>
    <row r="12" spans="2:12" ht="16.5" x14ac:dyDescent="0.25">
      <c r="B12" s="114" t="s">
        <v>181</v>
      </c>
      <c r="C12" s="50"/>
      <c r="D12" s="50"/>
      <c r="E12" s="50"/>
      <c r="F12" s="50"/>
      <c r="G12" s="50"/>
      <c r="H12" s="50"/>
      <c r="I12" s="50"/>
      <c r="J12" s="50"/>
      <c r="K12" s="40"/>
      <c r="L12" s="40"/>
    </row>
    <row r="13" spans="2:12" ht="16.5" x14ac:dyDescent="0.25">
      <c r="B13" s="127" t="s">
        <v>187</v>
      </c>
      <c r="C13" s="50"/>
      <c r="D13" s="50"/>
      <c r="E13" s="50"/>
      <c r="F13" s="50"/>
      <c r="G13" s="50"/>
      <c r="H13" s="50"/>
      <c r="I13" s="50"/>
      <c r="J13" s="50"/>
      <c r="K13" s="40"/>
      <c r="L13" s="40"/>
    </row>
    <row r="15" spans="2:12" ht="16.5" x14ac:dyDescent="0.25">
      <c r="B15" s="62" t="s">
        <v>101</v>
      </c>
    </row>
    <row r="16" spans="2:12" ht="16.5" x14ac:dyDescent="0.25">
      <c r="C16" s="39" t="s">
        <v>168</v>
      </c>
      <c r="D16" s="39" t="s">
        <v>169</v>
      </c>
      <c r="E16" s="39" t="s">
        <v>172</v>
      </c>
      <c r="F16" s="39" t="s">
        <v>173</v>
      </c>
      <c r="G16" s="39" t="s">
        <v>171</v>
      </c>
      <c r="H16" s="4" t="s">
        <v>67</v>
      </c>
      <c r="I16" s="2" t="s">
        <v>185</v>
      </c>
      <c r="J16" s="4" t="s">
        <v>68</v>
      </c>
      <c r="K16" s="65" t="s">
        <v>174</v>
      </c>
      <c r="L16" s="2" t="s">
        <v>175</v>
      </c>
    </row>
    <row r="17" spans="1:12" ht="16.5" x14ac:dyDescent="0.25">
      <c r="B17" s="3" t="s">
        <v>62</v>
      </c>
      <c r="C17" s="4">
        <f>COUNT('2.評定項目'!C2:C11)</f>
        <v>5</v>
      </c>
      <c r="D17" s="4">
        <f>MAX('2.評定項目'!P2:P11)</f>
        <v>2</v>
      </c>
      <c r="E17" s="33">
        <f>MAX('2.評定項目'!E2:N11)</f>
        <v>6</v>
      </c>
      <c r="F17" s="33">
        <f>MIN('2.評定項目'!E2:N11)</f>
        <v>3</v>
      </c>
      <c r="G17" s="134">
        <f>IF(C17=0,0,AVERAGE('2.評定項目'!E2:N11))</f>
        <v>4.5999999999999996</v>
      </c>
      <c r="H17" s="4">
        <f>IF(G17=0,0,RANK(G17,G$17:G$20))</f>
        <v>1</v>
      </c>
      <c r="I17" s="28">
        <f>IF(C17=0,0,STDEVA('2.評定項目'!E2:N11))</f>
        <v>1.1737877907772676</v>
      </c>
      <c r="J17" s="4">
        <f>COUNT('2.評定項目'!E2:N11)</f>
        <v>10</v>
      </c>
      <c r="K17" s="4">
        <f>SUM('2.評定項目'!V2:V11)</f>
        <v>2</v>
      </c>
      <c r="L17" s="3" t="str">
        <f>IF(K17&gt;0,"提醒評定者意見較分歧","")</f>
        <v>提醒評定者意見較分歧</v>
      </c>
    </row>
    <row r="18" spans="1:12" ht="16.5" x14ac:dyDescent="0.25">
      <c r="B18" s="3" t="s">
        <v>63</v>
      </c>
      <c r="C18" s="4">
        <f>COUNT('2.評定項目'!C12:C21)</f>
        <v>5</v>
      </c>
      <c r="D18" s="4">
        <f>MAX('2.評定項目'!P12:P21)</f>
        <v>2</v>
      </c>
      <c r="E18" s="33">
        <f>MAX('2.評定項目'!E12:N21)</f>
        <v>6</v>
      </c>
      <c r="F18" s="33">
        <f>MIN('2.評定項目'!E12:N21)</f>
        <v>2</v>
      </c>
      <c r="G18" s="134">
        <f>IF(C18=0,0,AVERAGE('2.評定項目'!E3:N12))</f>
        <v>4.3</v>
      </c>
      <c r="H18" s="4">
        <f t="shared" ref="H18:H20" si="0">IF(G18=0,0,RANK(G18,G$17:G$20))</f>
        <v>2</v>
      </c>
      <c r="I18" s="28">
        <f>IF(C18=0,0,STDEVA('2.評定項目'!E3:N12))</f>
        <v>1.4181364924121764</v>
      </c>
      <c r="J18" s="4">
        <f>COUNT('2.評定項目'!E12:N21)</f>
        <v>10</v>
      </c>
      <c r="K18" s="4">
        <f>SUM('2.評定項目'!V12:V21)</f>
        <v>1</v>
      </c>
      <c r="L18" s="3" t="str">
        <f t="shared" ref="L18:L20" si="1">IF(K18&gt;0,"提醒評定者意見較分歧","")</f>
        <v>提醒評定者意見較分歧</v>
      </c>
    </row>
    <row r="19" spans="1:12" ht="16.5" x14ac:dyDescent="0.25">
      <c r="B19" s="3" t="s">
        <v>64</v>
      </c>
      <c r="C19" s="4">
        <f>COUNT('2.評定項目'!C22:C31)</f>
        <v>5</v>
      </c>
      <c r="D19" s="4">
        <f>MAX('2.評定項目'!P22:P31)</f>
        <v>2</v>
      </c>
      <c r="E19" s="33">
        <f>MAX('2.評定項目'!E22:N31)</f>
        <v>7</v>
      </c>
      <c r="F19" s="33">
        <f>MIN('2.評定項目'!E22:N31)</f>
        <v>1</v>
      </c>
      <c r="G19" s="134">
        <f>IF(C19=0,0,AVERAGE('2.評定項目'!E4:N13))</f>
        <v>4</v>
      </c>
      <c r="H19" s="4">
        <f t="shared" si="0"/>
        <v>4</v>
      </c>
      <c r="I19" s="28">
        <f>IF(C19=0,0,STDEVA('2.評定項目'!E4:N13))</f>
        <v>1.3333333333333333</v>
      </c>
      <c r="J19" s="4">
        <f>COUNT('2.評定項目'!E22:N31)</f>
        <v>10</v>
      </c>
      <c r="K19" s="4">
        <f>SUM('2.評定項目'!V22:V31)</f>
        <v>1</v>
      </c>
      <c r="L19" s="3" t="str">
        <f t="shared" si="1"/>
        <v>提醒評定者意見較分歧</v>
      </c>
    </row>
    <row r="20" spans="1:12" ht="16.5" x14ac:dyDescent="0.25">
      <c r="B20" s="3" t="s">
        <v>65</v>
      </c>
      <c r="C20" s="4">
        <f>COUNT('2.評定項目'!C32:C41)</f>
        <v>4</v>
      </c>
      <c r="D20" s="4">
        <f>MAX('2.評定項目'!P32:P41)</f>
        <v>2</v>
      </c>
      <c r="E20" s="33">
        <f>MAX('2.評定項目'!E32:N41)</f>
        <v>6</v>
      </c>
      <c r="F20" s="33">
        <f>MIN('2.評定項目'!E32:N41)</f>
        <v>3</v>
      </c>
      <c r="G20" s="134">
        <f>IF(C20=0,0,AVERAGE('2.評定項目'!E5:N14))</f>
        <v>4.3</v>
      </c>
      <c r="H20" s="4">
        <f t="shared" si="0"/>
        <v>2</v>
      </c>
      <c r="I20" s="28">
        <f>IF(C20=0,0,STDEVA('2.評定項目'!E5:N14))</f>
        <v>1.2516655570345723</v>
      </c>
      <c r="J20" s="4">
        <f>COUNT('2.評定項目'!E32:N41)</f>
        <v>8</v>
      </c>
      <c r="K20" s="4">
        <f>SUM('2.評定項目'!V32:V41)</f>
        <v>1</v>
      </c>
      <c r="L20" s="3" t="str">
        <f t="shared" si="1"/>
        <v>提醒評定者意見較分歧</v>
      </c>
    </row>
    <row r="21" spans="1:12" ht="16.5" x14ac:dyDescent="0.25">
      <c r="B21" s="27" t="s">
        <v>170</v>
      </c>
      <c r="C21" s="4">
        <f>SUM(C17:C20)</f>
        <v>19</v>
      </c>
      <c r="D21" s="4">
        <f>MAX(D17:D20)</f>
        <v>2</v>
      </c>
      <c r="E21" s="33">
        <f>MAX(E17:E20)</f>
        <v>7</v>
      </c>
      <c r="F21" s="33">
        <f>MIN(F17:F20)</f>
        <v>1</v>
      </c>
      <c r="G21" s="134">
        <f>IF(C21=0,0,AVERAGE('2.評定項目'!E6:N15))</f>
        <v>4.4000000000000004</v>
      </c>
    </row>
    <row r="22" spans="1:12" ht="16.5" x14ac:dyDescent="0.25">
      <c r="B22" s="27" t="s">
        <v>194</v>
      </c>
      <c r="E22" s="33"/>
      <c r="F22" s="33"/>
      <c r="G22" s="134">
        <f>SQRT((G17-G18)^2+(G19-G20)^2)*(IF((G17-G18)&gt;=0,1,-1))*(IF((G19-G20)&gt;=0,1,-1))</f>
        <v>-0.42426406871192829</v>
      </c>
      <c r="H22" s="4" t="str">
        <f>'8.可視化分析'!D6</f>
        <v>-45.°</v>
      </c>
      <c r="I22" s="31" t="str">
        <f>'8.可視化分析'!E6</f>
        <v>優勢-威脅(ST)區域</v>
      </c>
    </row>
    <row r="23" spans="1:12" ht="16.5" x14ac:dyDescent="0.25">
      <c r="B23" s="27"/>
      <c r="G23" s="28"/>
    </row>
    <row r="24" spans="1:12" ht="16.5" x14ac:dyDescent="0.25">
      <c r="C24" s="39" t="s">
        <v>167</v>
      </c>
      <c r="D24" s="39" t="s">
        <v>169</v>
      </c>
      <c r="E24" s="39" t="s">
        <v>163</v>
      </c>
      <c r="F24" s="39" t="s">
        <v>164</v>
      </c>
      <c r="G24" s="39" t="s">
        <v>165</v>
      </c>
      <c r="H24" s="2" t="s">
        <v>166</v>
      </c>
      <c r="I24" s="2" t="s">
        <v>186</v>
      </c>
      <c r="J24" s="2" t="s">
        <v>176</v>
      </c>
    </row>
    <row r="25" spans="1:12" ht="16.5" x14ac:dyDescent="0.25">
      <c r="B25" s="3" t="s">
        <v>96</v>
      </c>
      <c r="C25" s="4">
        <f>COUNT('3.SWOT方格調整'!D14:M23)</f>
        <v>25</v>
      </c>
      <c r="D25" s="4">
        <f>D17</f>
        <v>2</v>
      </c>
      <c r="E25" s="28">
        <f>MAX('4.校正SWOT方格'!D14:M23)</f>
        <v>5.9791303715506992</v>
      </c>
      <c r="F25" s="28">
        <f>MIN('4.校正SWOT方格'!D14:M23)</f>
        <v>2.4494897427831779</v>
      </c>
      <c r="G25" s="28">
        <f>IF(C25=0,0,AVERAGE('4.校正SWOT方格'!D14:M23))</f>
        <v>4.2731477312532702</v>
      </c>
      <c r="H25" s="4">
        <f>IF(C25=0,0,RANK(G25,G$25:G$28))</f>
        <v>1</v>
      </c>
      <c r="I25" s="28">
        <f>IF(C25=0,0,STDEV('4.校正SWOT方格'!D14:M23))</f>
        <v>1.0508966741178243</v>
      </c>
      <c r="J25" s="31" t="str">
        <f>IF(G25=0,"",IF(G25&gt;=G$29,"提醒綜合作用值高於四向度綜合作用值平均",""))</f>
        <v>提醒綜合作用值高於四向度綜合作用值平均</v>
      </c>
    </row>
    <row r="26" spans="1:12" ht="16.5" x14ac:dyDescent="0.25">
      <c r="B26" s="3" t="s">
        <v>97</v>
      </c>
      <c r="C26" s="4">
        <f>COUNT('3.SWOT方格調整'!N14:W23)</f>
        <v>20</v>
      </c>
      <c r="D26" s="4">
        <f>D18</f>
        <v>2</v>
      </c>
      <c r="E26" s="28">
        <f>MAX('4.校正SWOT方格'!N13:W23)</f>
        <v>5.5</v>
      </c>
      <c r="F26" s="28">
        <f>MIN('4.校正SWOT方格'!N13:W23)</f>
        <v>3.4641016151377544</v>
      </c>
      <c r="G26" s="28">
        <f>IF(C26=0,0,AVERAGE('4.校正SWOT方格'!D15:M24))</f>
        <v>4.1172625598527466</v>
      </c>
      <c r="H26" s="4">
        <f t="shared" ref="H26:H28" si="2">IF(C26=0,0,RANK(G26,G$25:G$28))</f>
        <v>3</v>
      </c>
      <c r="I26" s="28">
        <f>IF(C26=0,0,STDEV('4.校正SWOT方格'!D15:M24))</f>
        <v>1.0743937308018234</v>
      </c>
      <c r="J26" s="31" t="str">
        <f t="shared" ref="J26:J28" si="3">IF(G26=0,"",IF(G26&gt;=G$29,"提醒綜合作用值高於四向度綜合作用值平均",""))</f>
        <v/>
      </c>
    </row>
    <row r="27" spans="1:12" ht="16.5" x14ac:dyDescent="0.25">
      <c r="B27" s="3" t="s">
        <v>98</v>
      </c>
      <c r="C27" s="4">
        <f>COUNT('3.SWOT方格調整'!D24:M33)</f>
        <v>25</v>
      </c>
      <c r="D27" s="4">
        <f>D19</f>
        <v>2</v>
      </c>
      <c r="E27" s="28">
        <f>MAX('4.校正SWOT方格'!D24:M33)</f>
        <v>6.2449979983983983</v>
      </c>
      <c r="F27" s="28">
        <f>MIN('4.校正SWOT方格'!D24:M33)</f>
        <v>2.4494897427831779</v>
      </c>
      <c r="G27" s="28">
        <f>IF(C27=0,0,AVERAGE('4.校正SWOT方格'!D16:M25))</f>
        <v>3.9710004377444226</v>
      </c>
      <c r="H27" s="4">
        <f t="shared" si="2"/>
        <v>4</v>
      </c>
      <c r="I27" s="28">
        <f>IF(C27=0,0,STDEV('4.校正SWOT方格'!D16:M25))</f>
        <v>1.0363977696377022</v>
      </c>
      <c r="J27" s="31" t="str">
        <f t="shared" si="3"/>
        <v/>
      </c>
    </row>
    <row r="28" spans="1:12" ht="16.5" x14ac:dyDescent="0.25">
      <c r="B28" s="3" t="s">
        <v>99</v>
      </c>
      <c r="C28" s="4">
        <f>COUNT('3.SWOT方格調整'!N24:W33)</f>
        <v>20</v>
      </c>
      <c r="D28" s="4">
        <f>D20</f>
        <v>2</v>
      </c>
      <c r="E28" s="28">
        <f>MAX('4.校正SWOT方格'!N24:W33)</f>
        <v>5.7445626465380286</v>
      </c>
      <c r="F28" s="28">
        <f>MIN('4.校正SWOT方格'!N24:W33)</f>
        <v>3.4641016151377544</v>
      </c>
      <c r="G28" s="28">
        <f>IF(C28=0,0,AVERAGE('4.校正SWOT方格'!D17:M26))</f>
        <v>4.1268856091449466</v>
      </c>
      <c r="H28" s="4">
        <f t="shared" si="2"/>
        <v>2</v>
      </c>
      <c r="I28" s="28">
        <f>IF(C28=0,0,STDEV('4.校正SWOT方格'!D17:M26))</f>
        <v>1.0352209753197741</v>
      </c>
      <c r="J28" s="31" t="str">
        <f t="shared" si="3"/>
        <v/>
      </c>
    </row>
    <row r="29" spans="1:12" ht="16.5" x14ac:dyDescent="0.25">
      <c r="B29" s="27" t="s">
        <v>170</v>
      </c>
      <c r="C29" s="4">
        <f>SUM(C25:C28)</f>
        <v>90</v>
      </c>
      <c r="D29" s="4">
        <f>MAX(D25:D28)</f>
        <v>2</v>
      </c>
      <c r="E29" s="28">
        <f>MAX(E25:E28)</f>
        <v>6.2449979983983983</v>
      </c>
      <c r="F29" s="28">
        <f>MIN(F25:F28)</f>
        <v>2.4494897427831779</v>
      </c>
      <c r="G29" s="28">
        <f>IF(C29=0,0,AVERAGE('4.校正SWOT方格'!D18:M27))</f>
        <v>4.1686458666649955</v>
      </c>
    </row>
    <row r="31" spans="1:12" ht="16.5" x14ac:dyDescent="0.25">
      <c r="A31" s="27" t="s">
        <v>135</v>
      </c>
      <c r="B31" s="27" t="s">
        <v>106</v>
      </c>
      <c r="C31" s="2" t="s">
        <v>86</v>
      </c>
      <c r="D31" s="4" t="s">
        <v>131</v>
      </c>
      <c r="E31" s="4" t="s">
        <v>130</v>
      </c>
      <c r="F31" s="2" t="s">
        <v>138</v>
      </c>
    </row>
    <row r="32" spans="1:12" ht="63" x14ac:dyDescent="0.25">
      <c r="A32" s="4">
        <v>1</v>
      </c>
      <c r="B32" s="3" t="str">
        <f ca="1">IF(ISBLANK('6.SWOT優先交互項'!B15),"",'6.SWOT優先交互項'!B15)</f>
        <v>W4O1</v>
      </c>
      <c r="C32" s="28">
        <f ca="1">IF(ISBLANK('6.SWOT優先交互項'!C15),"",'6.SWOT優先交互項'!C15)</f>
        <v>6.2449979983983983</v>
      </c>
      <c r="D32" s="73" t="str">
        <f ca="1">IF(ISBLANK('6.SWOT優先交互項'!E15),"",'6.SWOT優先交互項'!E15)</f>
        <v>外語教學師資不足需向外招聘</v>
      </c>
      <c r="E32" s="73" t="str">
        <f ca="1">IF(ISBLANK('6.SWOT優先交互項'!F15),"",'6.SWOT優先交互項'!F15)</f>
        <v>教育局積極補助學校設備更新供專案申請</v>
      </c>
      <c r="F32" s="31" t="str">
        <f ca="1">IF(ISBLANK('6.SWOT優先交互項'!H15),"",'6.SWOT優先交互項'!H15)</f>
        <v>改善弱點(W,O)</v>
      </c>
    </row>
    <row r="33" spans="1:6" ht="63" x14ac:dyDescent="0.25">
      <c r="A33" s="4">
        <v>2</v>
      </c>
      <c r="B33" s="3" t="str">
        <f ca="1">IF(ISBLANK('6.SWOT優先交互項'!B16),"",'6.SWOT優先交互項'!B16)</f>
        <v>S4O1</v>
      </c>
      <c r="C33" s="28">
        <f ca="1">IF(ISBLANK('6.SWOT優先交互項'!C16),"",'6.SWOT優先交互項'!C16)</f>
        <v>5.9791303715506992</v>
      </c>
      <c r="D33" s="73" t="str">
        <f ca="1">IF(ISBLANK('6.SWOT優先交互項'!E16),"",'6.SWOT優先交互項'!E16)</f>
        <v>家長和社區關心和樂意協助學校</v>
      </c>
      <c r="E33" s="73" t="str">
        <f ca="1">IF(ISBLANK('6.SWOT優先交互項'!F16),"",'6.SWOT優先交互項'!F16)</f>
        <v>教育局積極補助學校設備更新供專案申請</v>
      </c>
      <c r="F33" s="31" t="str">
        <f ca="1">IF(ISBLANK('6.SWOT優先交互項'!H16),"",'6.SWOT優先交互項'!H16)</f>
        <v>積極推展(S,O)</v>
      </c>
    </row>
    <row r="34" spans="1:6" ht="78.75" x14ac:dyDescent="0.25">
      <c r="A34" s="4">
        <v>3</v>
      </c>
      <c r="B34" s="3" t="str">
        <f ca="1">IF(ISBLANK('6.SWOT優先交互項'!B17),"",'6.SWOT優先交互項'!B17)</f>
        <v>W4O4</v>
      </c>
      <c r="C34" s="28">
        <f ca="1">IF(ISBLANK('6.SWOT優先交互項'!C17),"",'6.SWOT優先交互項'!C17)</f>
        <v>5.7445626465380286</v>
      </c>
      <c r="D34" s="73" t="str">
        <f ca="1">IF(ISBLANK('6.SWOT優先交互項'!E17),"",'6.SWOT優先交互項'!E17)</f>
        <v>外語教學師資不足需向外招聘</v>
      </c>
      <c r="E34" s="73" t="str">
        <f ca="1">IF(ISBLANK('6.SWOT優先交互項'!F17),"",'6.SWOT優先交互項'!F17)</f>
        <v>教育局推動優秀退休教師參與學校教學協助方案</v>
      </c>
      <c r="F34" s="31" t="str">
        <f ca="1">IF(ISBLANK('6.SWOT優先交互項'!H17),"",'6.SWOT優先交互項'!H17)</f>
        <v>改善弱點(W,O)</v>
      </c>
    </row>
    <row r="35" spans="1:6" ht="63" x14ac:dyDescent="0.25">
      <c r="A35" s="4">
        <v>4</v>
      </c>
      <c r="B35" s="3" t="str">
        <f ca="1">IF(ISBLANK('6.SWOT優先交互項'!B18),"",'6.SWOT優先交互項'!B18)</f>
        <v>W4T1</v>
      </c>
      <c r="C35" s="28">
        <f ca="1">IF(ISBLANK('6.SWOT優先交互項'!C18),"",'6.SWOT優先交互項'!C18)</f>
        <v>5.7445626465380286</v>
      </c>
      <c r="D35" s="73" t="str">
        <f ca="1">IF(ISBLANK('6.SWOT優先交互項'!E18),"",'6.SWOT優先交互項'!E18)</f>
        <v>外語教學師資不足需向外招聘</v>
      </c>
      <c r="E35" s="73" t="str">
        <f ca="1">IF(ISBLANK('6.SWOT優先交互項'!F18),"",'6.SWOT優先交互項'!F18)</f>
        <v>社區學齡入學兒童數逐年降低增加招生難度</v>
      </c>
      <c r="F35" s="31" t="str">
        <f ca="1">IF(ISBLANK('6.SWOT優先交互項'!H18),"",'6.SWOT優先交互項'!H18)</f>
        <v>迴避威脅(W,T)</v>
      </c>
    </row>
    <row r="36" spans="1:6" ht="63" x14ac:dyDescent="0.25">
      <c r="A36" s="4">
        <v>5</v>
      </c>
      <c r="B36" s="3" t="str">
        <f ca="1">IF(ISBLANK('6.SWOT優先交互項'!B19),"",'6.SWOT優先交互項'!B19)</f>
        <v>S2O1</v>
      </c>
      <c r="C36" s="28">
        <f ca="1">IF(ISBLANK('6.SWOT優先交互項'!C19),"",'6.SWOT優先交互項'!C19)</f>
        <v>5.7008771254956896</v>
      </c>
      <c r="D36" s="73" t="str">
        <f ca="1">IF(ISBLANK('6.SWOT優先交互項'!E19),"",'6.SWOT優先交互項'!E19)</f>
        <v>教師高度樂業願意積極參與校務</v>
      </c>
      <c r="E36" s="73" t="str">
        <f ca="1">IF(ISBLANK('6.SWOT優先交互項'!F19),"",'6.SWOT優先交互項'!F19)</f>
        <v>教育局積極補助學校設備更新供專案申請</v>
      </c>
      <c r="F36" s="31" t="str">
        <f ca="1">IF(ISBLANK('6.SWOT優先交互項'!H19),"",'6.SWOT優先交互項'!H19)</f>
        <v>積極推展(S,O)</v>
      </c>
    </row>
    <row r="37" spans="1:6" ht="63" x14ac:dyDescent="0.25">
      <c r="A37" s="4">
        <v>6</v>
      </c>
      <c r="B37" s="3" t="str">
        <f ca="1">IF(ISBLANK('6.SWOT優先交互項'!B20),"",'6.SWOT優先交互項'!B20)</f>
        <v>S5O1</v>
      </c>
      <c r="C37" s="28">
        <f ca="1">IF(ISBLANK('6.SWOT優先交互項'!C20),"",'6.SWOT優先交互項'!C20)</f>
        <v>5.7008771254956896</v>
      </c>
      <c r="D37" s="73" t="str">
        <f ca="1">IF(ISBLANK('6.SWOT優先交互項'!E20),"",'6.SWOT優先交互項'!E20)</f>
        <v>學校特色教學團隊強且成果多</v>
      </c>
      <c r="E37" s="73" t="str">
        <f ca="1">IF(ISBLANK('6.SWOT優先交互項'!F20),"",'6.SWOT優先交互項'!F20)</f>
        <v>教育局積極補助學校設備更新供專案申請</v>
      </c>
      <c r="F37" s="31" t="str">
        <f ca="1">IF(ISBLANK('6.SWOT優先交互項'!H20),"",'6.SWOT優先交互項'!H20)</f>
        <v>積極推展(S,O)</v>
      </c>
    </row>
    <row r="38" spans="1:6" ht="78.75" x14ac:dyDescent="0.25">
      <c r="A38" s="4">
        <v>7</v>
      </c>
      <c r="B38" s="3" t="str">
        <f ca="1">IF(ISBLANK('6.SWOT優先交互項'!B21),"",'6.SWOT優先交互項'!B21)</f>
        <v>S4O4</v>
      </c>
      <c r="C38" s="28">
        <f ca="1">IF(ISBLANK('6.SWOT優先交互項'!C21),"",'6.SWOT優先交互項'!C21)</f>
        <v>5.5</v>
      </c>
      <c r="D38" s="73" t="str">
        <f ca="1">IF(ISBLANK('6.SWOT優先交互項'!E21),"",'6.SWOT優先交互項'!E21)</f>
        <v>家長和社區關心和樂意協助學校</v>
      </c>
      <c r="E38" s="73" t="str">
        <f ca="1">IF(ISBLANK('6.SWOT優先交互項'!F21),"",'6.SWOT優先交互項'!F21)</f>
        <v>教育局推動優秀退休教師參與學校教學協助方案</v>
      </c>
      <c r="F38" s="31" t="str">
        <f ca="1">IF(ISBLANK('6.SWOT優先交互項'!H21),"",'6.SWOT優先交互項'!H21)</f>
        <v>積極推展(S,O)</v>
      </c>
    </row>
    <row r="39" spans="1:6" ht="63" x14ac:dyDescent="0.25">
      <c r="A39" s="4">
        <v>8</v>
      </c>
      <c r="B39" s="3" t="str">
        <f ca="1">IF(ISBLANK('6.SWOT優先交互項'!B22),"",'6.SWOT優先交互項'!B22)</f>
        <v>S4T1</v>
      </c>
      <c r="C39" s="28">
        <f ca="1">IF(ISBLANK('6.SWOT優先交互項'!C22),"",'6.SWOT優先交互項'!C22)</f>
        <v>5.5</v>
      </c>
      <c r="D39" s="73" t="str">
        <f ca="1">IF(ISBLANK('6.SWOT優先交互項'!E22),"",'6.SWOT優先交互項'!E22)</f>
        <v>家長和社區關心和樂意協助學校</v>
      </c>
      <c r="E39" s="73" t="str">
        <f ca="1">IF(ISBLANK('6.SWOT優先交互項'!F22),"",'6.SWOT優先交互項'!F22)</f>
        <v>社區學齡入學兒童數逐年降低增加招生難度</v>
      </c>
      <c r="F39" s="31" t="str">
        <f ca="1">IF(ISBLANK('6.SWOT優先交互項'!H22),"",'6.SWOT優先交互項'!H22)</f>
        <v>降低傷害(S,T)</v>
      </c>
    </row>
    <row r="40" spans="1:6" ht="78.75" x14ac:dyDescent="0.25">
      <c r="A40" s="4">
        <v>9</v>
      </c>
      <c r="B40" s="3" t="str">
        <f ca="1">IF(ISBLANK('6.SWOT優先交互項'!B23),"",'6.SWOT優先交互項'!B23)</f>
        <v>W4T3</v>
      </c>
      <c r="C40" s="28">
        <f ca="1">IF(ISBLANK('6.SWOT優先交互項'!C23),"",'6.SWOT優先交互項'!C23)</f>
        <v>5.4772255750516612</v>
      </c>
      <c r="D40" s="73" t="str">
        <f ca="1">IF(ISBLANK('6.SWOT優先交互項'!E23),"",'6.SWOT優先交互項'!E23)</f>
        <v>外語教學師資不足需向外招聘</v>
      </c>
      <c r="E40" s="73" t="str">
        <f ca="1">IF(ISBLANK('6.SWOT優先交互項'!F23),"",'6.SWOT優先交互項'!F23)</f>
        <v>家長關心外語學習促成學生參加課後外語補習人數漸增</v>
      </c>
      <c r="F40" s="31" t="str">
        <f ca="1">IF(ISBLANK('6.SWOT優先交互項'!H23),"",'6.SWOT優先交互項'!H23)</f>
        <v>迴避威脅(W,T)</v>
      </c>
    </row>
    <row r="41" spans="1:6" ht="63" x14ac:dyDescent="0.25">
      <c r="A41" s="4">
        <v>10</v>
      </c>
      <c r="B41" s="3" t="str">
        <f ca="1">IF(ISBLANK('6.SWOT優先交互項'!B24),"",'6.SWOT優先交互項'!B24)</f>
        <v>S1O1</v>
      </c>
      <c r="C41" s="28">
        <f ca="1">IF(ISBLANK('6.SWOT優先交互項'!C24),"",'6.SWOT優先交互項'!C24)</f>
        <v>5.4083269131959844</v>
      </c>
      <c r="D41" s="73" t="str">
        <f ca="1">IF(ISBLANK('6.SWOT優先交互項'!E24),"",'6.SWOT優先交互項'!E24)</f>
        <v>專任教師學歷高且專業力強</v>
      </c>
      <c r="E41" s="73" t="str">
        <f ca="1">IF(ISBLANK('6.SWOT優先交互項'!F24),"",'6.SWOT優先交互項'!F24)</f>
        <v>教育局積極補助學校設備更新供專案申請</v>
      </c>
      <c r="F41" s="31" t="str">
        <f ca="1">IF(ISBLANK('6.SWOT優先交互項'!H24),"",'6.SWOT優先交互項'!H24)</f>
        <v>積極推展(S,O)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8" sqref="G8"/>
    </sheetView>
  </sheetViews>
  <sheetFormatPr defaultRowHeight="15.75" x14ac:dyDescent="0.25"/>
  <cols>
    <col min="1" max="1" width="4" style="4" customWidth="1"/>
    <col min="2" max="2" width="5" style="3" customWidth="1"/>
    <col min="3" max="3" width="30.5" style="3" customWidth="1"/>
    <col min="4" max="4" width="5.5" style="14" customWidth="1"/>
    <col min="5" max="5" width="30.125" style="3" customWidth="1"/>
    <col min="6" max="6" width="5" style="14" customWidth="1"/>
    <col min="7" max="7" width="28.5" style="3" customWidth="1"/>
    <col min="8" max="8" width="5.125" style="14" customWidth="1"/>
    <col min="9" max="9" width="28" style="3" customWidth="1"/>
    <col min="10" max="10" width="5.875" style="3" customWidth="1"/>
    <col min="11" max="11" width="4.75" style="3" hidden="1" customWidth="1"/>
    <col min="12" max="12" width="0" style="3" hidden="1" customWidth="1"/>
    <col min="13" max="13" width="2.25" style="3" hidden="1" customWidth="1"/>
    <col min="14" max="14" width="5.5" style="3" hidden="1" customWidth="1"/>
    <col min="15" max="15" width="0" style="3" hidden="1" customWidth="1"/>
    <col min="16" max="16384" width="9" style="3"/>
  </cols>
  <sheetData>
    <row r="1" spans="1:15" ht="16.5" x14ac:dyDescent="0.25">
      <c r="B1" s="27" t="s">
        <v>80</v>
      </c>
      <c r="C1" s="44" t="s">
        <v>10</v>
      </c>
      <c r="D1" s="45" t="s">
        <v>90</v>
      </c>
      <c r="E1" s="3" t="s">
        <v>46</v>
      </c>
      <c r="F1" s="45" t="s">
        <v>91</v>
      </c>
      <c r="G1" s="3" t="s">
        <v>46</v>
      </c>
      <c r="H1" s="45" t="s">
        <v>92</v>
      </c>
      <c r="I1" s="3" t="s">
        <v>46</v>
      </c>
      <c r="O1" s="3" t="s">
        <v>105</v>
      </c>
    </row>
    <row r="2" spans="1:15" ht="33" x14ac:dyDescent="0.25">
      <c r="A2" s="4">
        <v>1</v>
      </c>
      <c r="B2" s="3" t="s">
        <v>0</v>
      </c>
      <c r="C2" s="68" t="s">
        <v>117</v>
      </c>
      <c r="D2" s="14" t="s">
        <v>12</v>
      </c>
      <c r="E2" s="67" t="s">
        <v>113</v>
      </c>
      <c r="F2" s="14" t="s">
        <v>23</v>
      </c>
      <c r="G2" s="71" t="s">
        <v>119</v>
      </c>
      <c r="H2" s="14" t="s">
        <v>34</v>
      </c>
      <c r="I2" s="70" t="s">
        <v>122</v>
      </c>
      <c r="K2" s="3" t="s">
        <v>0</v>
      </c>
      <c r="L2" s="3" t="str">
        <f>IF(ISBLANK(C2),"",C2)</f>
        <v>專任教師學歷高且專業力強</v>
      </c>
      <c r="N2" s="3" t="s">
        <v>44</v>
      </c>
      <c r="O2" s="3" t="str">
        <f>IF(ISBLANK(G2),"",G2)</f>
        <v>教育局積極補助學校設備更新供專案申請</v>
      </c>
    </row>
    <row r="3" spans="1:15" ht="33" x14ac:dyDescent="0.25">
      <c r="A3" s="4">
        <v>2</v>
      </c>
      <c r="B3" s="3" t="s">
        <v>1</v>
      </c>
      <c r="C3" s="68" t="s">
        <v>110</v>
      </c>
      <c r="D3" s="14" t="s">
        <v>13</v>
      </c>
      <c r="E3" s="67" t="s">
        <v>115</v>
      </c>
      <c r="F3" s="14" t="s">
        <v>24</v>
      </c>
      <c r="G3" s="71" t="s">
        <v>121</v>
      </c>
      <c r="H3" s="14" t="s">
        <v>35</v>
      </c>
      <c r="I3" s="70" t="s">
        <v>124</v>
      </c>
      <c r="K3" s="3" t="s">
        <v>1</v>
      </c>
      <c r="L3" s="3" t="str">
        <f t="shared" ref="L3:L11" si="0">IF(ISBLANK(C3),"",C3)</f>
        <v>教師高度樂業願意積極參與校務</v>
      </c>
      <c r="N3" s="3" t="s">
        <v>24</v>
      </c>
      <c r="O3" s="3" t="str">
        <f t="shared" ref="O3:O11" si="1">IF(ISBLANK(G3),"",G3)</f>
        <v>民間團體培育外語師資尋求合作意願高</v>
      </c>
    </row>
    <row r="4" spans="1:15" ht="33" x14ac:dyDescent="0.25">
      <c r="A4" s="4">
        <v>3</v>
      </c>
      <c r="B4" s="3" t="s">
        <v>2</v>
      </c>
      <c r="C4" s="68" t="s">
        <v>111</v>
      </c>
      <c r="D4" s="14" t="s">
        <v>14</v>
      </c>
      <c r="E4" s="67" t="s">
        <v>114</v>
      </c>
      <c r="F4" s="14" t="s">
        <v>25</v>
      </c>
      <c r="G4" s="71" t="s">
        <v>123</v>
      </c>
      <c r="H4" s="14" t="s">
        <v>36</v>
      </c>
      <c r="I4" s="70" t="s">
        <v>125</v>
      </c>
      <c r="K4" s="3" t="s">
        <v>2</v>
      </c>
      <c r="L4" s="3" t="str">
        <f t="shared" si="0"/>
        <v>學校設備資源豐富滿足教學</v>
      </c>
      <c r="N4" s="3" t="s">
        <v>25</v>
      </c>
      <c r="O4" s="3" t="str">
        <f t="shared" si="1"/>
        <v>大型商場和大企業機構進駐社區吸引建商推出新建案</v>
      </c>
    </row>
    <row r="5" spans="1:15" ht="33" x14ac:dyDescent="0.25">
      <c r="A5" s="4">
        <v>4</v>
      </c>
      <c r="B5" s="3" t="s">
        <v>3</v>
      </c>
      <c r="C5" s="68" t="s">
        <v>116</v>
      </c>
      <c r="D5" s="14" t="s">
        <v>15</v>
      </c>
      <c r="E5" s="67" t="s">
        <v>118</v>
      </c>
      <c r="F5" s="14" t="s">
        <v>26</v>
      </c>
      <c r="G5" s="71" t="s">
        <v>127</v>
      </c>
      <c r="H5" s="14" t="s">
        <v>37</v>
      </c>
      <c r="I5" s="70" t="s">
        <v>128</v>
      </c>
      <c r="K5" s="3" t="s">
        <v>3</v>
      </c>
      <c r="L5" s="3" t="str">
        <f t="shared" si="0"/>
        <v>家長和社區關心和樂意協助學校</v>
      </c>
      <c r="N5" s="3" t="s">
        <v>26</v>
      </c>
      <c r="O5" s="3" t="str">
        <f t="shared" si="1"/>
        <v>教育局推動優秀退休教師參與學校教學協助方案</v>
      </c>
    </row>
    <row r="6" spans="1:15" ht="33" x14ac:dyDescent="0.25">
      <c r="A6" s="4">
        <v>5</v>
      </c>
      <c r="B6" s="3" t="s">
        <v>4</v>
      </c>
      <c r="C6" s="68" t="s">
        <v>112</v>
      </c>
      <c r="D6" s="14" t="s">
        <v>16</v>
      </c>
      <c r="E6" s="67" t="s">
        <v>120</v>
      </c>
      <c r="F6" s="14" t="s">
        <v>27</v>
      </c>
      <c r="G6" s="71" t="s">
        <v>126</v>
      </c>
      <c r="H6" s="14" t="s">
        <v>38</v>
      </c>
      <c r="I6" s="41"/>
      <c r="K6" s="3" t="s">
        <v>4</v>
      </c>
      <c r="L6" s="3" t="str">
        <f t="shared" si="0"/>
        <v>學校特色教學團隊強且成果多</v>
      </c>
      <c r="N6" s="3" t="s">
        <v>27</v>
      </c>
      <c r="O6" s="3" t="str">
        <f t="shared" si="1"/>
        <v>民間文教演藝團體提供免費巡迴服務</v>
      </c>
    </row>
    <row r="7" spans="1:15" x14ac:dyDescent="0.25">
      <c r="A7" s="4">
        <v>6</v>
      </c>
      <c r="B7" s="3" t="s">
        <v>5</v>
      </c>
      <c r="C7" s="69"/>
      <c r="D7" s="14" t="s">
        <v>17</v>
      </c>
      <c r="E7" s="42"/>
      <c r="F7" s="14" t="s">
        <v>28</v>
      </c>
      <c r="G7" s="43"/>
      <c r="H7" s="14" t="s">
        <v>39</v>
      </c>
      <c r="I7" s="41"/>
      <c r="K7" s="3" t="s">
        <v>5</v>
      </c>
      <c r="L7" s="3" t="str">
        <f t="shared" si="0"/>
        <v/>
      </c>
      <c r="N7" s="3" t="s">
        <v>28</v>
      </c>
      <c r="O7" s="3" t="str">
        <f t="shared" si="1"/>
        <v/>
      </c>
    </row>
    <row r="8" spans="1:15" x14ac:dyDescent="0.25">
      <c r="A8" s="4">
        <v>7</v>
      </c>
      <c r="B8" s="3" t="s">
        <v>6</v>
      </c>
      <c r="C8" s="69"/>
      <c r="D8" s="14" t="s">
        <v>18</v>
      </c>
      <c r="E8" s="42"/>
      <c r="F8" s="14" t="s">
        <v>29</v>
      </c>
      <c r="G8" s="43"/>
      <c r="H8" s="14" t="s">
        <v>40</v>
      </c>
      <c r="I8" s="41"/>
      <c r="K8" s="3" t="s">
        <v>6</v>
      </c>
      <c r="L8" s="3" t="str">
        <f t="shared" si="0"/>
        <v/>
      </c>
      <c r="N8" s="3" t="s">
        <v>29</v>
      </c>
      <c r="O8" s="3" t="str">
        <f t="shared" si="1"/>
        <v/>
      </c>
    </row>
    <row r="9" spans="1:15" x14ac:dyDescent="0.25">
      <c r="A9" s="4">
        <v>8</v>
      </c>
      <c r="B9" s="3" t="s">
        <v>7</v>
      </c>
      <c r="C9" s="69"/>
      <c r="D9" s="14" t="s">
        <v>19</v>
      </c>
      <c r="E9" s="42"/>
      <c r="F9" s="14" t="s">
        <v>30</v>
      </c>
      <c r="G9" s="43"/>
      <c r="H9" s="14" t="s">
        <v>41</v>
      </c>
      <c r="I9" s="41"/>
      <c r="K9" s="3" t="s">
        <v>7</v>
      </c>
      <c r="L9" s="3" t="str">
        <f t="shared" si="0"/>
        <v/>
      </c>
      <c r="N9" s="3" t="s">
        <v>30</v>
      </c>
      <c r="O9" s="3" t="str">
        <f t="shared" si="1"/>
        <v/>
      </c>
    </row>
    <row r="10" spans="1:15" x14ac:dyDescent="0.25">
      <c r="A10" s="4">
        <v>9</v>
      </c>
      <c r="B10" s="3" t="s">
        <v>8</v>
      </c>
      <c r="C10" s="69"/>
      <c r="D10" s="14" t="s">
        <v>20</v>
      </c>
      <c r="E10" s="42"/>
      <c r="F10" s="14" t="s">
        <v>31</v>
      </c>
      <c r="G10" s="43"/>
      <c r="H10" s="14" t="s">
        <v>42</v>
      </c>
      <c r="I10" s="41"/>
      <c r="K10" s="3" t="s">
        <v>8</v>
      </c>
      <c r="L10" s="3" t="str">
        <f t="shared" si="0"/>
        <v/>
      </c>
      <c r="N10" s="3" t="s">
        <v>31</v>
      </c>
      <c r="O10" s="3" t="str">
        <f t="shared" si="1"/>
        <v/>
      </c>
    </row>
    <row r="11" spans="1:15" x14ac:dyDescent="0.25">
      <c r="A11" s="4">
        <v>10</v>
      </c>
      <c r="B11" s="3" t="s">
        <v>9</v>
      </c>
      <c r="C11" s="69"/>
      <c r="D11" s="14" t="s">
        <v>21</v>
      </c>
      <c r="E11" s="42"/>
      <c r="F11" s="14" t="s">
        <v>32</v>
      </c>
      <c r="G11" s="43"/>
      <c r="H11" s="14" t="s">
        <v>43</v>
      </c>
      <c r="I11" s="41"/>
      <c r="K11" s="3" t="s">
        <v>9</v>
      </c>
      <c r="L11" s="3" t="str">
        <f t="shared" si="0"/>
        <v/>
      </c>
      <c r="N11" s="3" t="s">
        <v>32</v>
      </c>
      <c r="O11" s="3" t="str">
        <f t="shared" si="1"/>
        <v/>
      </c>
    </row>
    <row r="12" spans="1:15" x14ac:dyDescent="0.25">
      <c r="K12" s="3" t="s">
        <v>104</v>
      </c>
      <c r="L12" s="3" t="str">
        <f>IF(ISBLANK(E2),"",E2)</f>
        <v>教師年齡偏高多數屆臨退休</v>
      </c>
      <c r="N12" s="3" t="s">
        <v>45</v>
      </c>
      <c r="O12" s="3" t="str">
        <f>IF(ISBLANK(I2),"",I2)</f>
        <v>社區學齡入學兒童數逐年降低增加招生難度</v>
      </c>
    </row>
    <row r="13" spans="1:15" x14ac:dyDescent="0.25">
      <c r="K13" s="3" t="s">
        <v>13</v>
      </c>
      <c r="L13" s="3" t="str">
        <f t="shared" ref="L13:L21" si="2">IF(ISBLANK(E3),"",E3)</f>
        <v>經濟不利條件學生偏多需要協助</v>
      </c>
      <c r="N13" s="3" t="s">
        <v>35</v>
      </c>
      <c r="O13" s="3" t="str">
        <f t="shared" ref="O13:O21" si="3">IF(ISBLANK(I3),"",I3)</f>
        <v>他校轉型實驗學校吸引本校生轉學就讀形成競爭</v>
      </c>
    </row>
    <row r="14" spans="1:15" x14ac:dyDescent="0.25">
      <c r="K14" s="3" t="s">
        <v>14</v>
      </c>
      <c r="L14" s="3" t="str">
        <f t="shared" si="2"/>
        <v>圖書設備汰舊更新較慢</v>
      </c>
      <c r="N14" s="3" t="s">
        <v>36</v>
      </c>
      <c r="O14" s="3" t="str">
        <f t="shared" si="3"/>
        <v>家長關心外語學習促成學生參加課後外語補習人數漸增</v>
      </c>
    </row>
    <row r="15" spans="1:15" x14ac:dyDescent="0.25">
      <c r="K15" s="3" t="s">
        <v>15</v>
      </c>
      <c r="L15" s="3" t="str">
        <f t="shared" si="2"/>
        <v>外語教學師資不足需向外招聘</v>
      </c>
      <c r="N15" s="3" t="s">
        <v>37</v>
      </c>
      <c r="O15" s="3" t="str">
        <f t="shared" si="3"/>
        <v>民間教育團體培育優秀師資不合現行政策規定無法聘用</v>
      </c>
    </row>
    <row r="16" spans="1:15" x14ac:dyDescent="0.25">
      <c r="K16" s="3" t="s">
        <v>16</v>
      </c>
      <c r="L16" s="3" t="str">
        <f t="shared" si="2"/>
        <v>科技課程教材相對他校顯得陳舊</v>
      </c>
      <c r="N16" s="3" t="s">
        <v>38</v>
      </c>
      <c r="O16" s="3" t="str">
        <f t="shared" si="3"/>
        <v/>
      </c>
    </row>
    <row r="17" spans="11:15" x14ac:dyDescent="0.25">
      <c r="K17" s="3" t="s">
        <v>17</v>
      </c>
      <c r="L17" s="3" t="str">
        <f t="shared" si="2"/>
        <v/>
      </c>
      <c r="N17" s="3" t="s">
        <v>39</v>
      </c>
      <c r="O17" s="3" t="str">
        <f t="shared" si="3"/>
        <v/>
      </c>
    </row>
    <row r="18" spans="11:15" x14ac:dyDescent="0.25">
      <c r="K18" s="3" t="s">
        <v>18</v>
      </c>
      <c r="L18" s="3" t="str">
        <f t="shared" si="2"/>
        <v/>
      </c>
      <c r="N18" s="3" t="s">
        <v>40</v>
      </c>
      <c r="O18" s="3" t="str">
        <f t="shared" si="3"/>
        <v/>
      </c>
    </row>
    <row r="19" spans="11:15" x14ac:dyDescent="0.25">
      <c r="K19" s="3" t="s">
        <v>19</v>
      </c>
      <c r="L19" s="3" t="str">
        <f t="shared" si="2"/>
        <v/>
      </c>
      <c r="N19" s="3" t="s">
        <v>41</v>
      </c>
      <c r="O19" s="3" t="str">
        <f t="shared" si="3"/>
        <v/>
      </c>
    </row>
    <row r="20" spans="11:15" x14ac:dyDescent="0.25">
      <c r="K20" s="3" t="s">
        <v>20</v>
      </c>
      <c r="L20" s="3" t="str">
        <f t="shared" si="2"/>
        <v/>
      </c>
      <c r="N20" s="3" t="s">
        <v>42</v>
      </c>
      <c r="O20" s="3" t="str">
        <f t="shared" si="3"/>
        <v/>
      </c>
    </row>
    <row r="21" spans="11:15" x14ac:dyDescent="0.25">
      <c r="K21" s="3" t="s">
        <v>21</v>
      </c>
      <c r="L21" s="3" t="str">
        <f t="shared" si="2"/>
        <v/>
      </c>
      <c r="N21" s="3" t="s">
        <v>43</v>
      </c>
      <c r="O21" s="3" t="str">
        <f t="shared" si="3"/>
        <v/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="145" zoomScaleNormal="14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B8" sqref="B8"/>
    </sheetView>
  </sheetViews>
  <sheetFormatPr defaultRowHeight="15.75" x14ac:dyDescent="0.25"/>
  <cols>
    <col min="1" max="1" width="4.75" style="3" customWidth="1"/>
    <col min="2" max="2" width="26.625" style="3" customWidth="1"/>
    <col min="3" max="3" width="9" style="4"/>
    <col min="4" max="4" width="5.875" style="4" customWidth="1"/>
    <col min="5" max="5" width="9" style="5"/>
    <col min="6" max="14" width="9" style="4"/>
    <col min="15" max="15" width="2.75" style="3" customWidth="1"/>
    <col min="16" max="16" width="9" style="4"/>
    <col min="17" max="19" width="7.25" style="4" customWidth="1"/>
    <col min="20" max="20" width="7.25" style="28" customWidth="1"/>
    <col min="21" max="21" width="9.5" style="28" bestFit="1" customWidth="1"/>
    <col min="22" max="22" width="5.75" style="3" hidden="1" customWidth="1"/>
    <col min="23" max="23" width="9" style="3"/>
    <col min="24" max="24" width="3.125" style="3" customWidth="1"/>
    <col min="25" max="25" width="13.125" style="28" customWidth="1"/>
    <col min="26" max="26" width="13.375" style="28" customWidth="1"/>
    <col min="27" max="27" width="4" style="3" customWidth="1"/>
    <col min="28" max="37" width="4.625" style="4" customWidth="1"/>
    <col min="38" max="16384" width="9" style="3"/>
  </cols>
  <sheetData>
    <row r="1" spans="1:37" ht="16.5" x14ac:dyDescent="0.25">
      <c r="B1" s="3" t="s">
        <v>48</v>
      </c>
      <c r="C1" s="5" t="s">
        <v>49</v>
      </c>
      <c r="D1" s="4" t="s">
        <v>50</v>
      </c>
      <c r="E1" s="5" t="s">
        <v>51</v>
      </c>
      <c r="F1" s="4" t="s">
        <v>52</v>
      </c>
      <c r="G1" s="4" t="s">
        <v>53</v>
      </c>
      <c r="H1" s="4" t="s">
        <v>54</v>
      </c>
      <c r="I1" s="4" t="s">
        <v>55</v>
      </c>
      <c r="J1" s="4" t="s">
        <v>56</v>
      </c>
      <c r="K1" s="4" t="s">
        <v>57</v>
      </c>
      <c r="L1" s="4" t="s">
        <v>58</v>
      </c>
      <c r="M1" s="4" t="s">
        <v>59</v>
      </c>
      <c r="N1" s="4" t="s">
        <v>60</v>
      </c>
      <c r="P1" s="2" t="s">
        <v>61</v>
      </c>
      <c r="Q1" s="2" t="s">
        <v>87</v>
      </c>
      <c r="R1" s="2" t="s">
        <v>133</v>
      </c>
      <c r="S1" s="2" t="s">
        <v>134</v>
      </c>
      <c r="T1" s="35" t="s">
        <v>88</v>
      </c>
      <c r="U1" s="35" t="s">
        <v>89</v>
      </c>
      <c r="W1" s="2" t="s">
        <v>132</v>
      </c>
      <c r="Y1" s="28" t="s">
        <v>190</v>
      </c>
      <c r="Z1" s="28" t="s">
        <v>191</v>
      </c>
      <c r="AB1" s="4">
        <v>1</v>
      </c>
      <c r="AC1" s="4">
        <v>2</v>
      </c>
      <c r="AD1" s="4">
        <v>3</v>
      </c>
      <c r="AE1" s="4">
        <v>4</v>
      </c>
      <c r="AF1" s="4">
        <v>5</v>
      </c>
      <c r="AG1" s="4">
        <v>6</v>
      </c>
      <c r="AH1" s="4">
        <v>7</v>
      </c>
      <c r="AI1" s="4">
        <v>8</v>
      </c>
      <c r="AJ1" s="4">
        <v>9</v>
      </c>
      <c r="AK1" s="4">
        <v>10</v>
      </c>
    </row>
    <row r="2" spans="1:37" x14ac:dyDescent="0.25">
      <c r="A2" s="3" t="str">
        <f>'1.設定項目名稱'!B2</f>
        <v>S1</v>
      </c>
      <c r="B2" s="23" t="str">
        <f>IF(ISBLANK('1.設定項目名稱'!C2)," ",'1.設定項目名稱'!C2)</f>
        <v>專任教師學歷高且專業力強</v>
      </c>
      <c r="C2" s="4">
        <f>IF(P2&gt;0,AVERAGEA(E2:N2),"")</f>
        <v>4.5</v>
      </c>
      <c r="D2" s="37">
        <f>IF(P2&gt;0,RANK(C2,C$2:C$11),"")</f>
        <v>4</v>
      </c>
      <c r="E2" s="48">
        <v>5</v>
      </c>
      <c r="F2" s="49">
        <v>4</v>
      </c>
      <c r="G2" s="49"/>
      <c r="H2" s="49"/>
      <c r="I2" s="49"/>
      <c r="J2" s="49"/>
      <c r="K2" s="49"/>
      <c r="L2" s="49"/>
      <c r="M2" s="49"/>
      <c r="N2" s="49"/>
      <c r="P2" s="4">
        <f>COUNT(E2:N2)</f>
        <v>2</v>
      </c>
      <c r="Q2" s="4">
        <f>IF(COUNT(E2:N2)=0,"",AVERAGE(E2:N2))</f>
        <v>4.5</v>
      </c>
      <c r="R2" s="4">
        <f>IF(COUNT(E2:N2)=0,"",MIN(E2:N2))</f>
        <v>4</v>
      </c>
      <c r="S2" s="4">
        <f>IF(COUNT(E2:N2)=0,"",MAX(E2:N2))</f>
        <v>5</v>
      </c>
      <c r="T2" s="28">
        <f>IF(COUNT(E2:N2)=0,"",STDEV(E2:N2))</f>
        <v>0.70710678118654757</v>
      </c>
      <c r="U2" s="28">
        <f>IF(COUNT(E2:N2)=0,"",T2/Q2*100)</f>
        <v>15.713484026367725</v>
      </c>
      <c r="V2" s="3">
        <f>IF(P2&gt;0,1*(T2&gt;1),0)</f>
        <v>0</v>
      </c>
      <c r="W2" s="3" t="str">
        <f>IF(P2&gt;0,IF(T2&gt;1,"評定意見差異較大",""),"")</f>
        <v/>
      </c>
      <c r="Y2" s="28">
        <f>IF(P2=0,"",IF(T2=0,0,Q2-_xlfn.CONFIDENCE.T(0.05,T2,P2)))</f>
        <v>-1.8531023680873533</v>
      </c>
      <c r="Z2" s="28">
        <f>IF(P2=0,"",IF(T2=0,0,Q2+_xlfn.CONFIDENCE.T(0.05,T2,P2)))</f>
        <v>10.853102368087352</v>
      </c>
    </row>
    <row r="3" spans="1:37" x14ac:dyDescent="0.25">
      <c r="A3" s="3" t="str">
        <f>'1.設定項目名稱'!B3</f>
        <v>S2</v>
      </c>
      <c r="B3" s="24" t="str">
        <f>IF(ISBLANK('1.設定項目名稱'!C3)," ",'1.設定項目名稱'!C3)</f>
        <v>教師高度樂業願意積極參與校務</v>
      </c>
      <c r="C3" s="4">
        <f t="shared" ref="C3:C10" si="0">IF(P3&gt;0,AVERAGEA(E3:N3),"")</f>
        <v>5</v>
      </c>
      <c r="D3" s="37">
        <f t="shared" ref="D3:D11" si="1">IF(P3&gt;0,RANK(C3,C$2:C$11),"")</f>
        <v>2</v>
      </c>
      <c r="E3" s="48">
        <v>4</v>
      </c>
      <c r="F3" s="49">
        <v>6</v>
      </c>
      <c r="G3" s="49"/>
      <c r="H3" s="49"/>
      <c r="I3" s="49"/>
      <c r="J3" s="49"/>
      <c r="K3" s="49"/>
      <c r="L3" s="49"/>
      <c r="M3" s="49"/>
      <c r="N3" s="49"/>
      <c r="P3" s="4">
        <f t="shared" ref="P3:P41" si="2">COUNT(E3:N3)</f>
        <v>2</v>
      </c>
      <c r="Q3" s="4">
        <f t="shared" ref="Q3:Q41" si="3">IF(COUNT(E3:N3)=0,"",AVERAGE(E3:N3))</f>
        <v>5</v>
      </c>
      <c r="R3" s="4">
        <f t="shared" ref="R3:R41" si="4">IF(COUNT(E3:N3)=0,"",MIN(E3:N3))</f>
        <v>4</v>
      </c>
      <c r="S3" s="4">
        <f t="shared" ref="S3:S41" si="5">IF(COUNT(E3:N3)=0,"",MAX(E3:N3))</f>
        <v>6</v>
      </c>
      <c r="T3" s="28">
        <f t="shared" ref="T3:T41" si="6">IF(COUNT(E3:N3)=0,"",STDEV(E3:N3))</f>
        <v>1.4142135623730951</v>
      </c>
      <c r="U3" s="28">
        <f t="shared" ref="U3:U41" si="7">IF(COUNT(E3:N3)=0,"",T3/Q3*100)</f>
        <v>28.284271247461902</v>
      </c>
      <c r="V3" s="3">
        <f t="shared" ref="V3:V41" si="8">IF(P3&gt;0,1*(T3&gt;1),0)</f>
        <v>1</v>
      </c>
      <c r="W3" s="3" t="str">
        <f t="shared" ref="W3:W41" si="9">IF(P3&gt;0,IF(T3&gt;1,"評定意見差異較大",""),"")</f>
        <v>評定意見差異較大</v>
      </c>
      <c r="Y3" s="28">
        <f t="shared" ref="Y3:Y41" si="10">IF(P3=0,"",IF(T3=0,0,Q3-_xlfn.CONFIDENCE.T(0.05,T3,P3)))</f>
        <v>-7.7062047361747066</v>
      </c>
      <c r="Z3" s="28">
        <f t="shared" ref="Z3:Z41" si="11">IF(P3=0,"",IF(T3=0,0,Q3+_xlfn.CONFIDENCE.T(0.05,T3,P3)))</f>
        <v>17.706204736174705</v>
      </c>
      <c r="AB3" s="4">
        <f>IF(ISERROR(C$2-$C3),"",C$2-$C3)</f>
        <v>-0.5</v>
      </c>
    </row>
    <row r="4" spans="1:37" x14ac:dyDescent="0.25">
      <c r="A4" s="3" t="str">
        <f>'1.設定項目名稱'!B4</f>
        <v>S3</v>
      </c>
      <c r="B4" s="24" t="str">
        <f>IF(ISBLANK('1.設定項目名稱'!C4)," ",'1.設定項目名稱'!C4)</f>
        <v>學校設備資源豐富滿足教學</v>
      </c>
      <c r="C4" s="4">
        <f t="shared" si="0"/>
        <v>3</v>
      </c>
      <c r="D4" s="37">
        <f t="shared" si="1"/>
        <v>5</v>
      </c>
      <c r="E4" s="48">
        <v>3</v>
      </c>
      <c r="F4" s="49">
        <v>3</v>
      </c>
      <c r="G4" s="49"/>
      <c r="H4" s="49"/>
      <c r="I4" s="49"/>
      <c r="J4" s="49"/>
      <c r="K4" s="49"/>
      <c r="L4" s="49"/>
      <c r="M4" s="49"/>
      <c r="N4" s="49"/>
      <c r="P4" s="4">
        <f t="shared" si="2"/>
        <v>2</v>
      </c>
      <c r="Q4" s="4">
        <f t="shared" si="3"/>
        <v>3</v>
      </c>
      <c r="R4" s="4">
        <f t="shared" si="4"/>
        <v>3</v>
      </c>
      <c r="S4" s="4">
        <f t="shared" si="5"/>
        <v>3</v>
      </c>
      <c r="T4" s="28">
        <f t="shared" si="6"/>
        <v>0</v>
      </c>
      <c r="U4" s="28">
        <f t="shared" si="7"/>
        <v>0</v>
      </c>
      <c r="V4" s="3">
        <f t="shared" si="8"/>
        <v>0</v>
      </c>
      <c r="W4" s="3" t="str">
        <f t="shared" si="9"/>
        <v/>
      </c>
      <c r="Y4" s="28">
        <f t="shared" si="10"/>
        <v>0</v>
      </c>
      <c r="Z4" s="28">
        <f t="shared" si="11"/>
        <v>0</v>
      </c>
      <c r="AB4" s="4">
        <f t="shared" ref="AB4:AB11" si="12">IF(ISERROR(C$2-$C4),"",C$2-$C4)</f>
        <v>1.5</v>
      </c>
      <c r="AC4" s="4">
        <f>IF(ISERROR(C$3-$C4),"",C$3-$C4)</f>
        <v>2</v>
      </c>
    </row>
    <row r="5" spans="1:37" x14ac:dyDescent="0.25">
      <c r="A5" s="3" t="str">
        <f>'1.設定項目名稱'!B5</f>
        <v>S4</v>
      </c>
      <c r="B5" s="24" t="str">
        <f>IF(ISBLANK('1.設定項目名稱'!C5)," ",'1.設定項目名稱'!C5)</f>
        <v>家長和社區關心和樂意協助學校</v>
      </c>
      <c r="C5" s="4">
        <f t="shared" si="0"/>
        <v>5.5</v>
      </c>
      <c r="D5" s="37">
        <f t="shared" si="1"/>
        <v>1</v>
      </c>
      <c r="E5" s="48">
        <v>5</v>
      </c>
      <c r="F5" s="49">
        <v>6</v>
      </c>
      <c r="G5" s="49"/>
      <c r="H5" s="49"/>
      <c r="I5" s="49"/>
      <c r="J5" s="49"/>
      <c r="K5" s="49"/>
      <c r="L5" s="49"/>
      <c r="M5" s="49"/>
      <c r="N5" s="49"/>
      <c r="P5" s="4">
        <f t="shared" si="2"/>
        <v>2</v>
      </c>
      <c r="Q5" s="4">
        <f t="shared" si="3"/>
        <v>5.5</v>
      </c>
      <c r="R5" s="4">
        <f t="shared" si="4"/>
        <v>5</v>
      </c>
      <c r="S5" s="4">
        <f t="shared" si="5"/>
        <v>6</v>
      </c>
      <c r="T5" s="28">
        <f t="shared" si="6"/>
        <v>0.70710678118654757</v>
      </c>
      <c r="U5" s="28">
        <f t="shared" si="7"/>
        <v>12.856486930664502</v>
      </c>
      <c r="V5" s="3">
        <f t="shared" si="8"/>
        <v>0</v>
      </c>
      <c r="W5" s="3" t="str">
        <f t="shared" si="9"/>
        <v/>
      </c>
      <c r="Y5" s="28">
        <f t="shared" si="10"/>
        <v>-0.85310236808735329</v>
      </c>
      <c r="Z5" s="28">
        <f t="shared" si="11"/>
        <v>11.853102368087352</v>
      </c>
      <c r="AB5" s="4">
        <f t="shared" si="12"/>
        <v>-1</v>
      </c>
      <c r="AC5" s="4">
        <f t="shared" ref="AC5:AC11" si="13">IF(ISERROR(C$3-$C5),"",C$3-$C5)</f>
        <v>-0.5</v>
      </c>
      <c r="AD5" s="4">
        <f>IF(ISERROR(C$4-$C5),"",C$4-$C5)</f>
        <v>-2.5</v>
      </c>
    </row>
    <row r="6" spans="1:37" x14ac:dyDescent="0.25">
      <c r="A6" s="3" t="str">
        <f>'1.設定項目名稱'!B6</f>
        <v>S5</v>
      </c>
      <c r="B6" s="24" t="str">
        <f>IF(ISBLANK('1.設定項目名稱'!C6)," ",'1.設定項目名稱'!C6)</f>
        <v>學校特色教學團隊強且成果多</v>
      </c>
      <c r="C6" s="4">
        <f t="shared" si="0"/>
        <v>5</v>
      </c>
      <c r="D6" s="37">
        <f t="shared" si="1"/>
        <v>2</v>
      </c>
      <c r="E6" s="48">
        <v>6</v>
      </c>
      <c r="F6" s="49">
        <v>4</v>
      </c>
      <c r="G6" s="49"/>
      <c r="H6" s="49"/>
      <c r="I6" s="49"/>
      <c r="J6" s="49"/>
      <c r="K6" s="49"/>
      <c r="L6" s="49"/>
      <c r="M6" s="49"/>
      <c r="N6" s="49"/>
      <c r="P6" s="4">
        <f t="shared" si="2"/>
        <v>2</v>
      </c>
      <c r="Q6" s="4">
        <f t="shared" si="3"/>
        <v>5</v>
      </c>
      <c r="R6" s="4">
        <f t="shared" si="4"/>
        <v>4</v>
      </c>
      <c r="S6" s="4">
        <f t="shared" si="5"/>
        <v>6</v>
      </c>
      <c r="T6" s="28">
        <f t="shared" si="6"/>
        <v>1.4142135623730951</v>
      </c>
      <c r="U6" s="28">
        <f t="shared" si="7"/>
        <v>28.284271247461902</v>
      </c>
      <c r="V6" s="3">
        <f t="shared" si="8"/>
        <v>1</v>
      </c>
      <c r="W6" s="3" t="str">
        <f t="shared" si="9"/>
        <v>評定意見差異較大</v>
      </c>
      <c r="Y6" s="28">
        <f t="shared" si="10"/>
        <v>-7.7062047361747066</v>
      </c>
      <c r="Z6" s="28">
        <f t="shared" si="11"/>
        <v>17.706204736174705</v>
      </c>
      <c r="AB6" s="4">
        <f t="shared" si="12"/>
        <v>-0.5</v>
      </c>
      <c r="AC6" s="4">
        <f t="shared" si="13"/>
        <v>0</v>
      </c>
      <c r="AD6" s="4">
        <f t="shared" ref="AD6:AD11" si="14">IF(ISERROR(C$4-$C6),"",C$4-$C6)</f>
        <v>-2</v>
      </c>
      <c r="AE6" s="4">
        <f>IF(ISERROR(C$5-$C6),"",C$5-$C6)</f>
        <v>0.5</v>
      </c>
    </row>
    <row r="7" spans="1:37" x14ac:dyDescent="0.25">
      <c r="A7" s="3" t="str">
        <f>'1.設定項目名稱'!B7</f>
        <v>S6</v>
      </c>
      <c r="B7" s="24" t="str">
        <f>IF(ISBLANK('1.設定項目名稱'!C7)," ",'1.設定項目名稱'!C7)</f>
        <v xml:space="preserve"> </v>
      </c>
      <c r="C7" s="4" t="str">
        <f t="shared" si="0"/>
        <v/>
      </c>
      <c r="D7" s="37" t="str">
        <f t="shared" si="1"/>
        <v/>
      </c>
      <c r="E7" s="48"/>
      <c r="F7" s="49"/>
      <c r="G7" s="49"/>
      <c r="H7" s="49"/>
      <c r="I7" s="49"/>
      <c r="J7" s="49"/>
      <c r="K7" s="49"/>
      <c r="L7" s="49"/>
      <c r="M7" s="49"/>
      <c r="N7" s="49"/>
      <c r="P7" s="4">
        <f t="shared" si="2"/>
        <v>0</v>
      </c>
      <c r="Q7" s="4" t="str">
        <f t="shared" si="3"/>
        <v/>
      </c>
      <c r="R7" s="4" t="str">
        <f t="shared" si="4"/>
        <v/>
      </c>
      <c r="S7" s="4" t="str">
        <f t="shared" si="5"/>
        <v/>
      </c>
      <c r="T7" s="28" t="str">
        <f t="shared" si="6"/>
        <v/>
      </c>
      <c r="U7" s="28" t="str">
        <f t="shared" si="7"/>
        <v/>
      </c>
      <c r="V7" s="3">
        <f t="shared" si="8"/>
        <v>0</v>
      </c>
      <c r="W7" s="3" t="str">
        <f t="shared" si="9"/>
        <v/>
      </c>
      <c r="Y7" s="28" t="str">
        <f t="shared" si="10"/>
        <v/>
      </c>
      <c r="Z7" s="28" t="str">
        <f t="shared" si="11"/>
        <v/>
      </c>
      <c r="AB7" s="4" t="str">
        <f t="shared" si="12"/>
        <v/>
      </c>
      <c r="AC7" s="4" t="str">
        <f t="shared" si="13"/>
        <v/>
      </c>
      <c r="AD7" s="4" t="str">
        <f t="shared" ref="AD7:AD11" si="15">IF(ISERROR(C$4-$C7),"",C$4-$C7)</f>
        <v/>
      </c>
      <c r="AE7" s="4" t="str">
        <f t="shared" ref="AE7:AE11" si="16">IF(ISERROR(C$5-$C7),"",C$5-$C7)</f>
        <v/>
      </c>
      <c r="AF7" s="4" t="str">
        <f>IF(ISERROR(C$6-$C7),"",C$6-$C7)</f>
        <v/>
      </c>
      <c r="AH7" s="4" t="str">
        <f t="shared" ref="AH7:AH11" si="17">IF(ISERROR(G$4-$C7),"",G$4-$C7)</f>
        <v/>
      </c>
    </row>
    <row r="8" spans="1:37" x14ac:dyDescent="0.25">
      <c r="A8" s="3" t="str">
        <f>'1.設定項目名稱'!B8</f>
        <v>S7</v>
      </c>
      <c r="B8" s="24" t="str">
        <f>IF(ISBLANK('1.設定項目名稱'!C8)," ",'1.設定項目名稱'!C8)</f>
        <v xml:space="preserve"> </v>
      </c>
      <c r="C8" s="4" t="str">
        <f t="shared" si="0"/>
        <v/>
      </c>
      <c r="D8" s="37" t="str">
        <f t="shared" si="1"/>
        <v/>
      </c>
      <c r="E8" s="48"/>
      <c r="F8" s="49"/>
      <c r="G8" s="49"/>
      <c r="H8" s="49"/>
      <c r="I8" s="49"/>
      <c r="J8" s="49"/>
      <c r="K8" s="49"/>
      <c r="L8" s="49"/>
      <c r="M8" s="49"/>
      <c r="N8" s="49"/>
      <c r="P8" s="4">
        <f t="shared" si="2"/>
        <v>0</v>
      </c>
      <c r="Q8" s="4" t="str">
        <f t="shared" si="3"/>
        <v/>
      </c>
      <c r="R8" s="4" t="str">
        <f t="shared" si="4"/>
        <v/>
      </c>
      <c r="S8" s="4" t="str">
        <f t="shared" si="5"/>
        <v/>
      </c>
      <c r="T8" s="28" t="str">
        <f t="shared" si="6"/>
        <v/>
      </c>
      <c r="U8" s="28" t="str">
        <f t="shared" si="7"/>
        <v/>
      </c>
      <c r="V8" s="3">
        <f t="shared" si="8"/>
        <v>0</v>
      </c>
      <c r="W8" s="3" t="str">
        <f t="shared" si="9"/>
        <v/>
      </c>
      <c r="Y8" s="28" t="str">
        <f t="shared" si="10"/>
        <v/>
      </c>
      <c r="Z8" s="28" t="str">
        <f t="shared" si="11"/>
        <v/>
      </c>
      <c r="AB8" s="4" t="str">
        <f t="shared" si="12"/>
        <v/>
      </c>
      <c r="AC8" s="4" t="str">
        <f t="shared" si="13"/>
        <v/>
      </c>
      <c r="AD8" s="4" t="str">
        <f t="shared" si="15"/>
        <v/>
      </c>
      <c r="AE8" s="4" t="str">
        <f t="shared" si="16"/>
        <v/>
      </c>
      <c r="AF8" s="4" t="str">
        <f t="shared" ref="AF8:AF11" si="18">IF(ISERROR(C$6-$C8),"",C$6-$C8)</f>
        <v/>
      </c>
      <c r="AG8" s="4" t="str">
        <f>IF(ISERROR(C$7-$C8),"",C$7-$C8)</f>
        <v/>
      </c>
    </row>
    <row r="9" spans="1:37" x14ac:dyDescent="0.25">
      <c r="A9" s="3" t="str">
        <f>'1.設定項目名稱'!B9</f>
        <v>S8</v>
      </c>
      <c r="B9" s="24" t="str">
        <f>IF(ISBLANK('1.設定項目名稱'!C9)," ",'1.設定項目名稱'!C9)</f>
        <v xml:space="preserve"> </v>
      </c>
      <c r="C9" s="4" t="str">
        <f t="shared" si="0"/>
        <v/>
      </c>
      <c r="D9" s="37" t="str">
        <f t="shared" si="1"/>
        <v/>
      </c>
      <c r="E9" s="48"/>
      <c r="F9" s="49"/>
      <c r="G9" s="49"/>
      <c r="H9" s="49"/>
      <c r="I9" s="49"/>
      <c r="J9" s="49"/>
      <c r="K9" s="49"/>
      <c r="L9" s="49"/>
      <c r="M9" s="49"/>
      <c r="N9" s="49"/>
      <c r="P9" s="4">
        <f t="shared" si="2"/>
        <v>0</v>
      </c>
      <c r="Q9" s="4" t="str">
        <f t="shared" si="3"/>
        <v/>
      </c>
      <c r="R9" s="4" t="str">
        <f t="shared" si="4"/>
        <v/>
      </c>
      <c r="S9" s="4" t="str">
        <f t="shared" si="5"/>
        <v/>
      </c>
      <c r="T9" s="28" t="str">
        <f t="shared" si="6"/>
        <v/>
      </c>
      <c r="U9" s="28" t="str">
        <f t="shared" si="7"/>
        <v/>
      </c>
      <c r="V9" s="3">
        <f t="shared" si="8"/>
        <v>0</v>
      </c>
      <c r="W9" s="3" t="str">
        <f t="shared" si="9"/>
        <v/>
      </c>
      <c r="Y9" s="28" t="str">
        <f t="shared" si="10"/>
        <v/>
      </c>
      <c r="Z9" s="28" t="str">
        <f t="shared" si="11"/>
        <v/>
      </c>
      <c r="AB9" s="4" t="str">
        <f t="shared" si="12"/>
        <v/>
      </c>
      <c r="AC9" s="4" t="str">
        <f t="shared" si="13"/>
        <v/>
      </c>
      <c r="AD9" s="4" t="str">
        <f t="shared" si="15"/>
        <v/>
      </c>
      <c r="AE9" s="4" t="str">
        <f t="shared" si="16"/>
        <v/>
      </c>
      <c r="AF9" s="4" t="str">
        <f t="shared" si="18"/>
        <v/>
      </c>
      <c r="AG9" s="4" t="str">
        <f t="shared" ref="AG9:AG11" si="19">IF(ISERROR(C$7-$C9),"",C$7-$C9)</f>
        <v/>
      </c>
      <c r="AH9" s="4" t="str">
        <f>IF(ISERROR(C$8-$C9),"",C$8-$C9)</f>
        <v/>
      </c>
    </row>
    <row r="10" spans="1:37" x14ac:dyDescent="0.25">
      <c r="A10" s="3" t="str">
        <f>'1.設定項目名稱'!B10</f>
        <v>S9</v>
      </c>
      <c r="B10" s="24" t="str">
        <f>IF(ISBLANK('1.設定項目名稱'!C10)," ",'1.設定項目名稱'!C10)</f>
        <v xml:space="preserve"> </v>
      </c>
      <c r="C10" s="4" t="str">
        <f t="shared" si="0"/>
        <v/>
      </c>
      <c r="D10" s="37" t="str">
        <f t="shared" si="1"/>
        <v/>
      </c>
      <c r="E10" s="48"/>
      <c r="F10" s="49"/>
      <c r="G10" s="49"/>
      <c r="H10" s="49"/>
      <c r="I10" s="49"/>
      <c r="J10" s="49"/>
      <c r="K10" s="49"/>
      <c r="L10" s="49"/>
      <c r="M10" s="49"/>
      <c r="N10" s="49"/>
      <c r="P10" s="4">
        <f t="shared" si="2"/>
        <v>0</v>
      </c>
      <c r="Q10" s="4" t="str">
        <f t="shared" si="3"/>
        <v/>
      </c>
      <c r="R10" s="4" t="str">
        <f t="shared" si="4"/>
        <v/>
      </c>
      <c r="S10" s="4" t="str">
        <f t="shared" si="5"/>
        <v/>
      </c>
      <c r="T10" s="28" t="str">
        <f t="shared" si="6"/>
        <v/>
      </c>
      <c r="U10" s="28" t="str">
        <f t="shared" si="7"/>
        <v/>
      </c>
      <c r="V10" s="3">
        <f t="shared" si="8"/>
        <v>0</v>
      </c>
      <c r="W10" s="3" t="str">
        <f t="shared" si="9"/>
        <v/>
      </c>
      <c r="Y10" s="28" t="str">
        <f t="shared" si="10"/>
        <v/>
      </c>
      <c r="Z10" s="28" t="str">
        <f t="shared" si="11"/>
        <v/>
      </c>
      <c r="AB10" s="4" t="str">
        <f t="shared" si="12"/>
        <v/>
      </c>
      <c r="AC10" s="4" t="str">
        <f t="shared" si="13"/>
        <v/>
      </c>
      <c r="AD10" s="4" t="str">
        <f t="shared" si="15"/>
        <v/>
      </c>
      <c r="AE10" s="4" t="str">
        <f t="shared" si="16"/>
        <v/>
      </c>
      <c r="AF10" s="4" t="str">
        <f t="shared" si="18"/>
        <v/>
      </c>
      <c r="AG10" s="4" t="str">
        <f t="shared" si="19"/>
        <v/>
      </c>
      <c r="AH10" s="4" t="str">
        <f t="shared" ref="AH10:AH11" si="20">IF(ISERROR(C$8-$C10),"",C$8-$C10)</f>
        <v/>
      </c>
      <c r="AI10" s="4" t="str">
        <f>IF(ISERROR(C$9-$C10),"",C$9-$C10)</f>
        <v/>
      </c>
    </row>
    <row r="11" spans="1:37" x14ac:dyDescent="0.25">
      <c r="A11" s="3" t="str">
        <f>'1.設定項目名稱'!B11</f>
        <v>S10</v>
      </c>
      <c r="B11" s="26" t="str">
        <f>IF(ISBLANK('1.設定項目名稱'!C11)," ",'1.設定項目名稱'!C11)</f>
        <v xml:space="preserve"> </v>
      </c>
      <c r="C11" s="4" t="str">
        <f>IF(P11&gt;0,AVERAGEA(E11:N11),"")</f>
        <v/>
      </c>
      <c r="D11" s="38" t="str">
        <f t="shared" si="1"/>
        <v/>
      </c>
      <c r="E11" s="48"/>
      <c r="F11" s="49"/>
      <c r="G11" s="49"/>
      <c r="H11" s="49"/>
      <c r="I11" s="49"/>
      <c r="J11" s="49"/>
      <c r="K11" s="49"/>
      <c r="L11" s="49"/>
      <c r="M11" s="49"/>
      <c r="N11" s="49"/>
      <c r="P11" s="4">
        <f t="shared" si="2"/>
        <v>0</v>
      </c>
      <c r="Q11" s="4" t="str">
        <f t="shared" si="3"/>
        <v/>
      </c>
      <c r="R11" s="4" t="str">
        <f t="shared" si="4"/>
        <v/>
      </c>
      <c r="S11" s="4" t="str">
        <f t="shared" si="5"/>
        <v/>
      </c>
      <c r="T11" s="28" t="str">
        <f t="shared" si="6"/>
        <v/>
      </c>
      <c r="U11" s="28" t="str">
        <f t="shared" si="7"/>
        <v/>
      </c>
      <c r="V11" s="3">
        <f t="shared" si="8"/>
        <v>0</v>
      </c>
      <c r="W11" s="3" t="str">
        <f t="shared" si="9"/>
        <v/>
      </c>
      <c r="Y11" s="28" t="str">
        <f t="shared" si="10"/>
        <v/>
      </c>
      <c r="Z11" s="28" t="str">
        <f t="shared" si="11"/>
        <v/>
      </c>
      <c r="AB11" s="10" t="str">
        <f t="shared" si="12"/>
        <v/>
      </c>
      <c r="AC11" s="10" t="str">
        <f t="shared" si="13"/>
        <v/>
      </c>
      <c r="AD11" s="10" t="str">
        <f t="shared" si="15"/>
        <v/>
      </c>
      <c r="AE11" s="10" t="str">
        <f t="shared" si="16"/>
        <v/>
      </c>
      <c r="AF11" s="10" t="str">
        <f t="shared" si="18"/>
        <v/>
      </c>
      <c r="AG11" s="10" t="str">
        <f t="shared" si="19"/>
        <v/>
      </c>
      <c r="AH11" s="10" t="str">
        <f t="shared" si="20"/>
        <v/>
      </c>
      <c r="AI11" s="10" t="str">
        <f>IF(ISERROR(C$9-$C11),"",C$9-$C11)</f>
        <v/>
      </c>
      <c r="AJ11" s="10" t="str">
        <f>IF(ISERROR(C$10-$C11),"",C$10-$C11)</f>
        <v/>
      </c>
      <c r="AK11" s="10"/>
    </row>
    <row r="12" spans="1:37" s="13" customFormat="1" x14ac:dyDescent="0.25">
      <c r="A12" s="13" t="str">
        <f>'1.設定項目名稱'!D2</f>
        <v>W1</v>
      </c>
      <c r="B12" s="23" t="str">
        <f>IF(ISBLANK('1.設定項目名稱'!E2),"",'1.設定項目名稱'!E2)</f>
        <v>教師年齡偏高多數屆臨退休</v>
      </c>
      <c r="C12" s="7">
        <f t="shared" ref="C12:C41" si="21">IF(P12&gt;0,AVERAGEA(E12:N12),"")</f>
        <v>3</v>
      </c>
      <c r="D12" s="36">
        <f>IF(P12&gt;0,RANK(C12,C$12:C$21),"")</f>
        <v>5</v>
      </c>
      <c r="E12" s="53">
        <v>2</v>
      </c>
      <c r="F12" s="53">
        <v>4</v>
      </c>
      <c r="G12" s="53"/>
      <c r="H12" s="53"/>
      <c r="I12" s="53"/>
      <c r="J12" s="53"/>
      <c r="K12" s="53"/>
      <c r="L12" s="53"/>
      <c r="M12" s="53"/>
      <c r="N12" s="53"/>
      <c r="P12" s="7">
        <f t="shared" si="2"/>
        <v>2</v>
      </c>
      <c r="Q12" s="7">
        <f t="shared" si="3"/>
        <v>3</v>
      </c>
      <c r="R12" s="7">
        <f t="shared" si="4"/>
        <v>2</v>
      </c>
      <c r="S12" s="7">
        <f t="shared" si="5"/>
        <v>4</v>
      </c>
      <c r="T12" s="30">
        <f t="shared" si="6"/>
        <v>1.4142135623730951</v>
      </c>
      <c r="U12" s="30">
        <f t="shared" si="7"/>
        <v>47.14045207910317</v>
      </c>
      <c r="V12" s="13">
        <f t="shared" si="8"/>
        <v>1</v>
      </c>
      <c r="W12" s="13" t="str">
        <f t="shared" si="9"/>
        <v>評定意見差異較大</v>
      </c>
      <c r="Y12" s="30">
        <f t="shared" si="10"/>
        <v>-9.7062047361747066</v>
      </c>
      <c r="Z12" s="30">
        <f t="shared" si="11"/>
        <v>15.706204736174707</v>
      </c>
      <c r="AB12" s="4"/>
      <c r="AC12" s="4"/>
      <c r="AD12" s="4"/>
      <c r="AE12" s="4"/>
      <c r="AF12" s="4"/>
      <c r="AG12" s="4"/>
      <c r="AH12" s="4"/>
      <c r="AI12" s="4"/>
      <c r="AJ12" s="4"/>
      <c r="AK12" s="4"/>
    </row>
    <row r="13" spans="1:37" x14ac:dyDescent="0.25">
      <c r="A13" s="3" t="str">
        <f>'1.設定項目名稱'!D3</f>
        <v>W2</v>
      </c>
      <c r="B13" s="24" t="str">
        <f>IF(ISBLANK('1.設定項目名稱'!E3),"",'1.設定項目名稱'!E3)</f>
        <v>經濟不利條件學生偏多需要協助</v>
      </c>
      <c r="C13" s="16">
        <f t="shared" si="21"/>
        <v>3.5</v>
      </c>
      <c r="D13" s="37">
        <f t="shared" ref="D13:D21" si="22">IF(P13&gt;0,RANK(C13,C$12:C$21),"")</f>
        <v>4</v>
      </c>
      <c r="E13" s="54">
        <v>3</v>
      </c>
      <c r="F13" s="47">
        <v>4</v>
      </c>
      <c r="G13" s="47"/>
      <c r="H13" s="47"/>
      <c r="I13" s="47"/>
      <c r="J13" s="47"/>
      <c r="K13" s="47"/>
      <c r="L13" s="47"/>
      <c r="M13" s="47"/>
      <c r="N13" s="47"/>
      <c r="P13" s="4">
        <f t="shared" si="2"/>
        <v>2</v>
      </c>
      <c r="Q13" s="4">
        <f t="shared" si="3"/>
        <v>3.5</v>
      </c>
      <c r="R13" s="4">
        <f t="shared" si="4"/>
        <v>3</v>
      </c>
      <c r="S13" s="4">
        <f t="shared" si="5"/>
        <v>4</v>
      </c>
      <c r="T13" s="28">
        <f t="shared" si="6"/>
        <v>0.70710678118654757</v>
      </c>
      <c r="U13" s="28">
        <f t="shared" si="7"/>
        <v>20.203050891044217</v>
      </c>
      <c r="V13" s="3">
        <f t="shared" si="8"/>
        <v>0</v>
      </c>
      <c r="W13" s="3" t="str">
        <f t="shared" si="9"/>
        <v/>
      </c>
      <c r="Y13" s="28">
        <f t="shared" si="10"/>
        <v>-2.8531023680873533</v>
      </c>
      <c r="Z13" s="28">
        <f t="shared" si="11"/>
        <v>9.8531023680873524</v>
      </c>
      <c r="AB13" s="4">
        <f>IF(ISERROR(C$12-$C13),"",C$12-$C13)</f>
        <v>-0.5</v>
      </c>
    </row>
    <row r="14" spans="1:37" x14ac:dyDescent="0.25">
      <c r="A14" s="3" t="str">
        <f>'1.設定項目名稱'!D4</f>
        <v>W3</v>
      </c>
      <c r="B14" s="24" t="str">
        <f>IF(ISBLANK('1.設定項目名稱'!E4),"",'1.設定項目名稱'!E4)</f>
        <v>圖書設備汰舊更新較慢</v>
      </c>
      <c r="C14" s="4">
        <f t="shared" si="21"/>
        <v>4.5</v>
      </c>
      <c r="D14" s="37">
        <f t="shared" si="22"/>
        <v>2</v>
      </c>
      <c r="E14" s="54">
        <v>4</v>
      </c>
      <c r="F14" s="47">
        <v>5</v>
      </c>
      <c r="G14" s="47"/>
      <c r="H14" s="47"/>
      <c r="I14" s="47"/>
      <c r="J14" s="47"/>
      <c r="K14" s="47"/>
      <c r="L14" s="47"/>
      <c r="M14" s="47"/>
      <c r="N14" s="47"/>
      <c r="P14" s="4">
        <f t="shared" si="2"/>
        <v>2</v>
      </c>
      <c r="Q14" s="4">
        <f t="shared" si="3"/>
        <v>4.5</v>
      </c>
      <c r="R14" s="4">
        <f t="shared" si="4"/>
        <v>4</v>
      </c>
      <c r="S14" s="4">
        <f t="shared" si="5"/>
        <v>5</v>
      </c>
      <c r="T14" s="28">
        <f t="shared" si="6"/>
        <v>0.70710678118654757</v>
      </c>
      <c r="U14" s="28">
        <f t="shared" si="7"/>
        <v>15.713484026367725</v>
      </c>
      <c r="V14" s="3">
        <f t="shared" si="8"/>
        <v>0</v>
      </c>
      <c r="W14" s="3" t="str">
        <f t="shared" si="9"/>
        <v/>
      </c>
      <c r="Y14" s="28">
        <f t="shared" si="10"/>
        <v>-1.8531023680873533</v>
      </c>
      <c r="Z14" s="28">
        <f t="shared" si="11"/>
        <v>10.853102368087352</v>
      </c>
      <c r="AB14" s="4">
        <f t="shared" ref="AB14:AB21" si="23">IF(ISERROR(C$12-$C14),"",C$12-$C14)</f>
        <v>-1.5</v>
      </c>
      <c r="AC14" s="4">
        <f>IF(ISERROR(C$13-$C14),"",C$13-$C14)</f>
        <v>-1</v>
      </c>
    </row>
    <row r="15" spans="1:37" x14ac:dyDescent="0.25">
      <c r="A15" s="3" t="str">
        <f>'1.設定項目名稱'!D5</f>
        <v>W4</v>
      </c>
      <c r="B15" s="24" t="str">
        <f>IF(ISBLANK('1.設定項目名稱'!E5),"",'1.設定項目名稱'!E5)</f>
        <v>外語教學師資不足需向外招聘</v>
      </c>
      <c r="C15" s="4">
        <f t="shared" si="21"/>
        <v>6</v>
      </c>
      <c r="D15" s="37">
        <f t="shared" si="22"/>
        <v>1</v>
      </c>
      <c r="E15" s="54">
        <v>6</v>
      </c>
      <c r="F15" s="47">
        <v>6</v>
      </c>
      <c r="G15" s="47"/>
      <c r="H15" s="47"/>
      <c r="I15" s="47"/>
      <c r="J15" s="47"/>
      <c r="K15" s="47"/>
      <c r="L15" s="47"/>
      <c r="M15" s="47"/>
      <c r="N15" s="47"/>
      <c r="P15" s="4">
        <f t="shared" si="2"/>
        <v>2</v>
      </c>
      <c r="Q15" s="4">
        <f t="shared" si="3"/>
        <v>6</v>
      </c>
      <c r="R15" s="4">
        <f t="shared" si="4"/>
        <v>6</v>
      </c>
      <c r="S15" s="4">
        <f t="shared" si="5"/>
        <v>6</v>
      </c>
      <c r="T15" s="28">
        <f t="shared" si="6"/>
        <v>0</v>
      </c>
      <c r="U15" s="28">
        <f t="shared" si="7"/>
        <v>0</v>
      </c>
      <c r="V15" s="3">
        <f t="shared" si="8"/>
        <v>0</v>
      </c>
      <c r="W15" s="3" t="str">
        <f t="shared" si="9"/>
        <v/>
      </c>
      <c r="Y15" s="28">
        <f t="shared" si="10"/>
        <v>0</v>
      </c>
      <c r="Z15" s="28">
        <f t="shared" si="11"/>
        <v>0</v>
      </c>
      <c r="AB15" s="4">
        <f t="shared" si="23"/>
        <v>-3</v>
      </c>
      <c r="AC15" s="4">
        <f t="shared" ref="AC15:AC21" si="24">IF(ISERROR(C$13-$C15),"",C$13-$C15)</f>
        <v>-2.5</v>
      </c>
      <c r="AD15" s="4">
        <f>IF(ISERROR(C$14-$C15),"",C$14-$C15)</f>
        <v>-1.5</v>
      </c>
    </row>
    <row r="16" spans="1:37" x14ac:dyDescent="0.25">
      <c r="A16" s="3" t="str">
        <f>'1.設定項目名稱'!D6</f>
        <v>W5</v>
      </c>
      <c r="B16" s="24" t="str">
        <f>IF(ISBLANK('1.設定項目名稱'!E6),"",'1.設定項目名稱'!E6)</f>
        <v>科技課程教材相對他校顯得陳舊</v>
      </c>
      <c r="C16" s="4">
        <f t="shared" si="21"/>
        <v>4.5</v>
      </c>
      <c r="D16" s="37">
        <f t="shared" si="22"/>
        <v>2</v>
      </c>
      <c r="E16" s="54">
        <v>5</v>
      </c>
      <c r="F16" s="47">
        <v>4</v>
      </c>
      <c r="G16" s="47"/>
      <c r="H16" s="47"/>
      <c r="I16" s="47"/>
      <c r="J16" s="47"/>
      <c r="K16" s="47"/>
      <c r="L16" s="47"/>
      <c r="M16" s="47"/>
      <c r="N16" s="47"/>
      <c r="P16" s="4">
        <f t="shared" si="2"/>
        <v>2</v>
      </c>
      <c r="Q16" s="4">
        <f t="shared" si="3"/>
        <v>4.5</v>
      </c>
      <c r="R16" s="4">
        <f t="shared" si="4"/>
        <v>4</v>
      </c>
      <c r="S16" s="4">
        <f t="shared" si="5"/>
        <v>5</v>
      </c>
      <c r="T16" s="28">
        <f t="shared" si="6"/>
        <v>0.70710678118654757</v>
      </c>
      <c r="U16" s="28">
        <f t="shared" si="7"/>
        <v>15.713484026367725</v>
      </c>
      <c r="V16" s="3">
        <f t="shared" si="8"/>
        <v>0</v>
      </c>
      <c r="W16" s="3" t="str">
        <f t="shared" si="9"/>
        <v/>
      </c>
      <c r="Y16" s="28">
        <f t="shared" si="10"/>
        <v>-1.8531023680873533</v>
      </c>
      <c r="Z16" s="28">
        <f t="shared" si="11"/>
        <v>10.853102368087352</v>
      </c>
      <c r="AB16" s="4">
        <f t="shared" si="23"/>
        <v>-1.5</v>
      </c>
      <c r="AC16" s="4">
        <f t="shared" si="24"/>
        <v>-1</v>
      </c>
      <c r="AD16" s="4">
        <f t="shared" ref="AD16:AD21" si="25">IF(ISERROR(C$14-$C16),"",C$14-$C16)</f>
        <v>0</v>
      </c>
      <c r="AE16" s="4">
        <f>IF(ISERROR(C$15-$C16),"",C$15-$C16)</f>
        <v>1.5</v>
      </c>
    </row>
    <row r="17" spans="1:37" x14ac:dyDescent="0.25">
      <c r="A17" s="3" t="str">
        <f>'1.設定項目名稱'!D7</f>
        <v>W6</v>
      </c>
      <c r="B17" s="24" t="str">
        <f>IF(ISBLANK('1.設定項目名稱'!E7),"",'1.設定項目名稱'!E7)</f>
        <v/>
      </c>
      <c r="C17" s="4" t="str">
        <f t="shared" si="21"/>
        <v/>
      </c>
      <c r="D17" s="37" t="str">
        <f t="shared" si="22"/>
        <v/>
      </c>
      <c r="E17" s="54"/>
      <c r="F17" s="47"/>
      <c r="G17" s="47"/>
      <c r="H17" s="47"/>
      <c r="I17" s="47"/>
      <c r="J17" s="47"/>
      <c r="K17" s="47"/>
      <c r="L17" s="47"/>
      <c r="M17" s="47"/>
      <c r="N17" s="47"/>
      <c r="P17" s="4">
        <f t="shared" si="2"/>
        <v>0</v>
      </c>
      <c r="Q17" s="4" t="str">
        <f t="shared" si="3"/>
        <v/>
      </c>
      <c r="R17" s="4" t="str">
        <f t="shared" si="4"/>
        <v/>
      </c>
      <c r="S17" s="4" t="str">
        <f t="shared" si="5"/>
        <v/>
      </c>
      <c r="T17" s="28" t="str">
        <f t="shared" si="6"/>
        <v/>
      </c>
      <c r="U17" s="28" t="str">
        <f t="shared" si="7"/>
        <v/>
      </c>
      <c r="V17" s="3">
        <f t="shared" si="8"/>
        <v>0</v>
      </c>
      <c r="W17" s="3" t="str">
        <f t="shared" si="9"/>
        <v/>
      </c>
      <c r="Y17" s="28" t="str">
        <f t="shared" si="10"/>
        <v/>
      </c>
      <c r="Z17" s="28" t="str">
        <f t="shared" si="11"/>
        <v/>
      </c>
      <c r="AB17" s="4" t="str">
        <f t="shared" si="23"/>
        <v/>
      </c>
      <c r="AC17" s="4" t="str">
        <f t="shared" si="24"/>
        <v/>
      </c>
      <c r="AD17" s="4" t="str">
        <f t="shared" si="25"/>
        <v/>
      </c>
      <c r="AE17" s="4" t="str">
        <f t="shared" ref="AE17:AE21" si="26">IF(ISERROR(C$15-$C17),"",C$15-$C17)</f>
        <v/>
      </c>
      <c r="AF17" s="4" t="str">
        <f>IF(ISERROR(C$16-$C17),"",C$16-$C17)</f>
        <v/>
      </c>
      <c r="AH17" s="4" t="str">
        <f t="shared" ref="AH17:AH21" si="27">IF(ISERROR(G$4-$C17),"",G$4-$C17)</f>
        <v/>
      </c>
    </row>
    <row r="18" spans="1:37" x14ac:dyDescent="0.25">
      <c r="A18" s="3" t="str">
        <f>'1.設定項目名稱'!D8</f>
        <v>W7</v>
      </c>
      <c r="B18" s="24" t="str">
        <f>IF(ISBLANK('1.設定項目名稱'!E8),"",'1.設定項目名稱'!E8)</f>
        <v/>
      </c>
      <c r="C18" s="4" t="str">
        <f t="shared" si="21"/>
        <v/>
      </c>
      <c r="D18" s="37" t="str">
        <f t="shared" si="22"/>
        <v/>
      </c>
      <c r="E18" s="54"/>
      <c r="F18" s="47"/>
      <c r="G18" s="47"/>
      <c r="H18" s="47"/>
      <c r="I18" s="47"/>
      <c r="J18" s="47"/>
      <c r="K18" s="47"/>
      <c r="L18" s="47"/>
      <c r="M18" s="47"/>
      <c r="N18" s="47"/>
      <c r="P18" s="4">
        <f t="shared" si="2"/>
        <v>0</v>
      </c>
      <c r="Q18" s="4" t="str">
        <f t="shared" si="3"/>
        <v/>
      </c>
      <c r="R18" s="4" t="str">
        <f t="shared" si="4"/>
        <v/>
      </c>
      <c r="S18" s="4" t="str">
        <f t="shared" si="5"/>
        <v/>
      </c>
      <c r="T18" s="28" t="str">
        <f t="shared" si="6"/>
        <v/>
      </c>
      <c r="U18" s="28" t="str">
        <f t="shared" si="7"/>
        <v/>
      </c>
      <c r="V18" s="3">
        <f t="shared" si="8"/>
        <v>0</v>
      </c>
      <c r="W18" s="3" t="str">
        <f t="shared" si="9"/>
        <v/>
      </c>
      <c r="Y18" s="28" t="str">
        <f t="shared" si="10"/>
        <v/>
      </c>
      <c r="Z18" s="28" t="str">
        <f t="shared" si="11"/>
        <v/>
      </c>
      <c r="AB18" s="4" t="str">
        <f t="shared" si="23"/>
        <v/>
      </c>
      <c r="AC18" s="4" t="str">
        <f t="shared" si="24"/>
        <v/>
      </c>
      <c r="AD18" s="4" t="str">
        <f t="shared" si="25"/>
        <v/>
      </c>
      <c r="AE18" s="4" t="str">
        <f t="shared" si="26"/>
        <v/>
      </c>
      <c r="AF18" s="4" t="str">
        <f t="shared" ref="AF18:AF21" si="28">IF(ISERROR(C$16-$C18),"",C$16-$C18)</f>
        <v/>
      </c>
      <c r="AG18" s="4" t="str">
        <f>IF(ISERROR(C$17-$C18),"",C$17-$C18)</f>
        <v/>
      </c>
    </row>
    <row r="19" spans="1:37" x14ac:dyDescent="0.25">
      <c r="A19" s="3" t="str">
        <f>'1.設定項目名稱'!D9</f>
        <v>W8</v>
      </c>
      <c r="B19" s="24" t="str">
        <f>IF(ISBLANK('1.設定項目名稱'!E9),"",'1.設定項目名稱'!E9)</f>
        <v/>
      </c>
      <c r="C19" s="4" t="str">
        <f t="shared" si="21"/>
        <v/>
      </c>
      <c r="D19" s="37" t="str">
        <f t="shared" si="22"/>
        <v/>
      </c>
      <c r="E19" s="54"/>
      <c r="F19" s="47"/>
      <c r="G19" s="47"/>
      <c r="H19" s="47"/>
      <c r="I19" s="47"/>
      <c r="J19" s="47"/>
      <c r="K19" s="47"/>
      <c r="L19" s="47"/>
      <c r="M19" s="47"/>
      <c r="N19" s="47"/>
      <c r="P19" s="4">
        <f t="shared" si="2"/>
        <v>0</v>
      </c>
      <c r="Q19" s="4" t="str">
        <f t="shared" si="3"/>
        <v/>
      </c>
      <c r="R19" s="4" t="str">
        <f t="shared" si="4"/>
        <v/>
      </c>
      <c r="S19" s="4" t="str">
        <f t="shared" si="5"/>
        <v/>
      </c>
      <c r="T19" s="28" t="str">
        <f t="shared" si="6"/>
        <v/>
      </c>
      <c r="U19" s="28" t="str">
        <f t="shared" si="7"/>
        <v/>
      </c>
      <c r="V19" s="3">
        <f t="shared" si="8"/>
        <v>0</v>
      </c>
      <c r="W19" s="3" t="str">
        <f t="shared" si="9"/>
        <v/>
      </c>
      <c r="Y19" s="28" t="str">
        <f t="shared" si="10"/>
        <v/>
      </c>
      <c r="Z19" s="28" t="str">
        <f t="shared" si="11"/>
        <v/>
      </c>
      <c r="AB19" s="4" t="str">
        <f t="shared" si="23"/>
        <v/>
      </c>
      <c r="AC19" s="4" t="str">
        <f t="shared" si="24"/>
        <v/>
      </c>
      <c r="AD19" s="4" t="str">
        <f t="shared" si="25"/>
        <v/>
      </c>
      <c r="AE19" s="4" t="str">
        <f t="shared" si="26"/>
        <v/>
      </c>
      <c r="AF19" s="4" t="str">
        <f t="shared" si="28"/>
        <v/>
      </c>
      <c r="AG19" s="4" t="str">
        <f t="shared" ref="AG19:AG21" si="29">IF(ISERROR(C$17-$C19),"",C$17-$C19)</f>
        <v/>
      </c>
      <c r="AH19" s="4" t="str">
        <f>IF(ISERROR(C$18-$C19),"",C$18-$C19)</f>
        <v/>
      </c>
    </row>
    <row r="20" spans="1:37" x14ac:dyDescent="0.25">
      <c r="A20" s="3" t="str">
        <f>'1.設定項目名稱'!D10</f>
        <v>W9</v>
      </c>
      <c r="B20" s="24" t="str">
        <f>IF(ISBLANK('1.設定項目名稱'!E10),"",'1.設定項目名稱'!E10)</f>
        <v/>
      </c>
      <c r="C20" s="4" t="str">
        <f t="shared" si="21"/>
        <v/>
      </c>
      <c r="D20" s="37" t="str">
        <f t="shared" si="22"/>
        <v/>
      </c>
      <c r="E20" s="54"/>
      <c r="F20" s="47"/>
      <c r="G20" s="47"/>
      <c r="H20" s="47"/>
      <c r="I20" s="47"/>
      <c r="J20" s="47"/>
      <c r="K20" s="47"/>
      <c r="L20" s="47"/>
      <c r="M20" s="47"/>
      <c r="N20" s="47"/>
      <c r="P20" s="4">
        <f t="shared" si="2"/>
        <v>0</v>
      </c>
      <c r="Q20" s="4" t="str">
        <f t="shared" si="3"/>
        <v/>
      </c>
      <c r="R20" s="4" t="str">
        <f t="shared" si="4"/>
        <v/>
      </c>
      <c r="S20" s="4" t="str">
        <f t="shared" si="5"/>
        <v/>
      </c>
      <c r="T20" s="28" t="str">
        <f t="shared" si="6"/>
        <v/>
      </c>
      <c r="U20" s="28" t="str">
        <f t="shared" si="7"/>
        <v/>
      </c>
      <c r="V20" s="3">
        <f t="shared" si="8"/>
        <v>0</v>
      </c>
      <c r="W20" s="3" t="str">
        <f t="shared" si="9"/>
        <v/>
      </c>
      <c r="Y20" s="28" t="str">
        <f t="shared" si="10"/>
        <v/>
      </c>
      <c r="Z20" s="28" t="str">
        <f t="shared" si="11"/>
        <v/>
      </c>
      <c r="AB20" s="4" t="str">
        <f t="shared" si="23"/>
        <v/>
      </c>
      <c r="AC20" s="4" t="str">
        <f t="shared" si="24"/>
        <v/>
      </c>
      <c r="AD20" s="4" t="str">
        <f t="shared" si="25"/>
        <v/>
      </c>
      <c r="AE20" s="4" t="str">
        <f t="shared" si="26"/>
        <v/>
      </c>
      <c r="AF20" s="4" t="str">
        <f t="shared" si="28"/>
        <v/>
      </c>
      <c r="AG20" s="4" t="str">
        <f t="shared" si="29"/>
        <v/>
      </c>
      <c r="AH20" s="4" t="str">
        <f t="shared" ref="AH20:AH21" si="30">IF(ISERROR(C$18-$C20),"",C$18-$C20)</f>
        <v/>
      </c>
      <c r="AI20" s="4" t="str">
        <f>IF(ISERROR(C$19-$C20),"",C$19-$C20)</f>
        <v/>
      </c>
    </row>
    <row r="21" spans="1:37" x14ac:dyDescent="0.25">
      <c r="A21" s="3" t="str">
        <f>'1.設定項目名稱'!D11</f>
        <v>W10</v>
      </c>
      <c r="B21" s="26" t="str">
        <f>IF(ISBLANK('1.設定項目名稱'!E11),"",'1.設定項目名稱'!E11)</f>
        <v/>
      </c>
      <c r="C21" s="4" t="str">
        <f t="shared" si="21"/>
        <v/>
      </c>
      <c r="D21" s="38" t="str">
        <f t="shared" si="22"/>
        <v/>
      </c>
      <c r="E21" s="54"/>
      <c r="F21" s="47"/>
      <c r="G21" s="47"/>
      <c r="H21" s="47"/>
      <c r="I21" s="47"/>
      <c r="J21" s="47"/>
      <c r="K21" s="47"/>
      <c r="L21" s="47"/>
      <c r="M21" s="47"/>
      <c r="N21" s="47"/>
      <c r="P21" s="4">
        <f t="shared" si="2"/>
        <v>0</v>
      </c>
      <c r="Q21" s="4" t="str">
        <f t="shared" si="3"/>
        <v/>
      </c>
      <c r="R21" s="4" t="str">
        <f t="shared" si="4"/>
        <v/>
      </c>
      <c r="S21" s="4" t="str">
        <f t="shared" si="5"/>
        <v/>
      </c>
      <c r="T21" s="28" t="str">
        <f t="shared" si="6"/>
        <v/>
      </c>
      <c r="U21" s="28" t="str">
        <f t="shared" si="7"/>
        <v/>
      </c>
      <c r="V21" s="3">
        <f t="shared" si="8"/>
        <v>0</v>
      </c>
      <c r="W21" s="3" t="str">
        <f t="shared" si="9"/>
        <v/>
      </c>
      <c r="Y21" s="28" t="str">
        <f t="shared" si="10"/>
        <v/>
      </c>
      <c r="Z21" s="28" t="str">
        <f t="shared" si="11"/>
        <v/>
      </c>
      <c r="AB21" s="10" t="str">
        <f t="shared" si="23"/>
        <v/>
      </c>
      <c r="AC21" s="10" t="str">
        <f t="shared" si="24"/>
        <v/>
      </c>
      <c r="AD21" s="10" t="str">
        <f t="shared" si="25"/>
        <v/>
      </c>
      <c r="AE21" s="10" t="str">
        <f t="shared" si="26"/>
        <v/>
      </c>
      <c r="AF21" s="10" t="str">
        <f t="shared" si="28"/>
        <v/>
      </c>
      <c r="AG21" s="10" t="str">
        <f t="shared" si="29"/>
        <v/>
      </c>
      <c r="AH21" s="10" t="str">
        <f t="shared" si="30"/>
        <v/>
      </c>
      <c r="AI21" s="10" t="str">
        <f>IF(ISERROR(C$19-$C21),"",C$19-$C21)</f>
        <v/>
      </c>
      <c r="AJ21" s="10" t="str">
        <f>IF(ISERROR(C$20-$C21),"",C$20-$C21)</f>
        <v/>
      </c>
      <c r="AK21" s="10"/>
    </row>
    <row r="22" spans="1:37" s="13" customFormat="1" x14ac:dyDescent="0.25">
      <c r="A22" s="13" t="str">
        <f>'1.設定項目名稱'!F2</f>
        <v>O1</v>
      </c>
      <c r="B22" s="23" t="str">
        <f>IF(ISBLANK('1.設定項目名稱'!G2),"",'1.設定項目名稱'!G2)</f>
        <v>教育局積極補助學校設備更新供專案申請</v>
      </c>
      <c r="C22" s="7">
        <f t="shared" si="21"/>
        <v>6.5</v>
      </c>
      <c r="D22" s="37">
        <f>IF(P22&gt;0,RANK(C22,C$22:C$31),"")</f>
        <v>1</v>
      </c>
      <c r="E22" s="51">
        <v>6</v>
      </c>
      <c r="F22" s="51">
        <v>7</v>
      </c>
      <c r="G22" s="51"/>
      <c r="H22" s="51"/>
      <c r="I22" s="51"/>
      <c r="J22" s="51"/>
      <c r="K22" s="51"/>
      <c r="L22" s="51"/>
      <c r="M22" s="51"/>
      <c r="N22" s="51"/>
      <c r="P22" s="7">
        <f t="shared" si="2"/>
        <v>2</v>
      </c>
      <c r="Q22" s="7">
        <f t="shared" si="3"/>
        <v>6.5</v>
      </c>
      <c r="R22" s="7">
        <f t="shared" si="4"/>
        <v>6</v>
      </c>
      <c r="S22" s="7">
        <f t="shared" si="5"/>
        <v>7</v>
      </c>
      <c r="T22" s="30">
        <f t="shared" si="6"/>
        <v>0.70710678118654757</v>
      </c>
      <c r="U22" s="30">
        <f t="shared" si="7"/>
        <v>10.878565864408424</v>
      </c>
      <c r="V22" s="13">
        <f t="shared" si="8"/>
        <v>0</v>
      </c>
      <c r="W22" s="13" t="str">
        <f t="shared" si="9"/>
        <v/>
      </c>
      <c r="Y22" s="30">
        <f t="shared" si="10"/>
        <v>0.14689763191264671</v>
      </c>
      <c r="Z22" s="30">
        <f t="shared" si="11"/>
        <v>12.853102368087352</v>
      </c>
      <c r="AB22" s="4"/>
      <c r="AC22" s="4"/>
      <c r="AD22" s="4"/>
      <c r="AE22" s="4"/>
      <c r="AF22" s="4"/>
      <c r="AG22" s="4"/>
      <c r="AH22" s="4"/>
      <c r="AI22" s="4"/>
      <c r="AJ22" s="4"/>
      <c r="AK22" s="4"/>
    </row>
    <row r="23" spans="1:37" x14ac:dyDescent="0.25">
      <c r="A23" s="3" t="str">
        <f>'1.設定項目名稱'!F3</f>
        <v>O2</v>
      </c>
      <c r="B23" s="24" t="str">
        <f>IF(ISBLANK('1.設定項目名稱'!G3),"",'1.設定項目名稱'!G3)</f>
        <v>民間團體培育外語師資尋求合作意願高</v>
      </c>
      <c r="C23" s="4">
        <f t="shared" si="21"/>
        <v>2.5</v>
      </c>
      <c r="D23" s="37">
        <f t="shared" ref="D23:D31" si="31">IF(P23&gt;0,RANK(C23,C$22:C$31),"")</f>
        <v>4</v>
      </c>
      <c r="E23" s="52">
        <v>3</v>
      </c>
      <c r="F23" s="46">
        <v>2</v>
      </c>
      <c r="G23" s="46"/>
      <c r="H23" s="46"/>
      <c r="I23" s="46"/>
      <c r="J23" s="46"/>
      <c r="K23" s="46"/>
      <c r="L23" s="46"/>
      <c r="M23" s="46"/>
      <c r="N23" s="46"/>
      <c r="P23" s="4">
        <f t="shared" si="2"/>
        <v>2</v>
      </c>
      <c r="Q23" s="4">
        <f t="shared" si="3"/>
        <v>2.5</v>
      </c>
      <c r="R23" s="4">
        <f t="shared" si="4"/>
        <v>2</v>
      </c>
      <c r="S23" s="4">
        <f t="shared" si="5"/>
        <v>3</v>
      </c>
      <c r="T23" s="28">
        <f t="shared" si="6"/>
        <v>0.70710678118654757</v>
      </c>
      <c r="U23" s="28">
        <f t="shared" si="7"/>
        <v>28.284271247461902</v>
      </c>
      <c r="V23" s="3">
        <f t="shared" si="8"/>
        <v>0</v>
      </c>
      <c r="W23" s="3" t="str">
        <f t="shared" si="9"/>
        <v/>
      </c>
      <c r="Y23" s="28">
        <f t="shared" si="10"/>
        <v>-3.8531023680873533</v>
      </c>
      <c r="Z23" s="28">
        <f t="shared" si="11"/>
        <v>8.8531023680873524</v>
      </c>
      <c r="AB23" s="4">
        <f>IF(ISERROR(C$22-$C23),"",C$22-$C23)</f>
        <v>4</v>
      </c>
    </row>
    <row r="24" spans="1:37" x14ac:dyDescent="0.25">
      <c r="A24" s="3" t="str">
        <f>'1.設定項目名稱'!F4</f>
        <v>O3</v>
      </c>
      <c r="B24" s="24" t="str">
        <f>IF(ISBLANK('1.設定項目名稱'!G4),"",'1.設定項目名稱'!G4)</f>
        <v>大型商場和大企業機構進駐社區吸引建商推出新建案</v>
      </c>
      <c r="C24" s="4">
        <f t="shared" si="21"/>
        <v>4.5</v>
      </c>
      <c r="D24" s="37">
        <f t="shared" si="31"/>
        <v>3</v>
      </c>
      <c r="E24" s="52">
        <v>4</v>
      </c>
      <c r="F24" s="46">
        <v>5</v>
      </c>
      <c r="G24" s="46"/>
      <c r="H24" s="46"/>
      <c r="I24" s="46"/>
      <c r="J24" s="46"/>
      <c r="K24" s="46"/>
      <c r="L24" s="46"/>
      <c r="M24" s="46"/>
      <c r="N24" s="46"/>
      <c r="P24" s="4">
        <f t="shared" si="2"/>
        <v>2</v>
      </c>
      <c r="Q24" s="4">
        <f t="shared" si="3"/>
        <v>4.5</v>
      </c>
      <c r="R24" s="4">
        <f t="shared" si="4"/>
        <v>4</v>
      </c>
      <c r="S24" s="4">
        <f t="shared" si="5"/>
        <v>5</v>
      </c>
      <c r="T24" s="28">
        <f t="shared" si="6"/>
        <v>0.70710678118654757</v>
      </c>
      <c r="U24" s="28">
        <f t="shared" si="7"/>
        <v>15.713484026367725</v>
      </c>
      <c r="V24" s="3">
        <f t="shared" si="8"/>
        <v>0</v>
      </c>
      <c r="W24" s="3" t="str">
        <f t="shared" si="9"/>
        <v/>
      </c>
      <c r="Y24" s="28">
        <f t="shared" si="10"/>
        <v>-1.8531023680873533</v>
      </c>
      <c r="Z24" s="28">
        <f t="shared" si="11"/>
        <v>10.853102368087352</v>
      </c>
      <c r="AB24" s="4">
        <f t="shared" ref="AB24:AB31" si="32">IF(ISERROR(C$22-$C24),"",C$22-$C24)</f>
        <v>2</v>
      </c>
      <c r="AC24" s="4">
        <f>IF(ISERROR(C$23-$C24),"",C$23-$C24)</f>
        <v>-2</v>
      </c>
    </row>
    <row r="25" spans="1:37" x14ac:dyDescent="0.25">
      <c r="A25" s="3" t="str">
        <f>'1.設定項目名稱'!F5</f>
        <v>O4</v>
      </c>
      <c r="B25" s="24" t="str">
        <f>IF(ISBLANK('1.設定項目名稱'!G5),"",'1.設定項目名稱'!G5)</f>
        <v>教育局推動優秀退休教師參與學校教學協助方案</v>
      </c>
      <c r="C25" s="4">
        <f t="shared" si="21"/>
        <v>5.5</v>
      </c>
      <c r="D25" s="37">
        <f t="shared" si="31"/>
        <v>2</v>
      </c>
      <c r="E25" s="52">
        <v>5</v>
      </c>
      <c r="F25" s="46">
        <v>6</v>
      </c>
      <c r="G25" s="46"/>
      <c r="H25" s="46"/>
      <c r="I25" s="46"/>
      <c r="J25" s="46"/>
      <c r="K25" s="46"/>
      <c r="L25" s="46"/>
      <c r="M25" s="46"/>
      <c r="N25" s="46"/>
      <c r="P25" s="4">
        <f t="shared" si="2"/>
        <v>2</v>
      </c>
      <c r="Q25" s="4">
        <f t="shared" si="3"/>
        <v>5.5</v>
      </c>
      <c r="R25" s="4">
        <f t="shared" si="4"/>
        <v>5</v>
      </c>
      <c r="S25" s="4">
        <f t="shared" si="5"/>
        <v>6</v>
      </c>
      <c r="T25" s="28">
        <f t="shared" si="6"/>
        <v>0.70710678118654757</v>
      </c>
      <c r="U25" s="28">
        <f t="shared" si="7"/>
        <v>12.856486930664502</v>
      </c>
      <c r="V25" s="3">
        <f t="shared" si="8"/>
        <v>0</v>
      </c>
      <c r="W25" s="3" t="str">
        <f t="shared" si="9"/>
        <v/>
      </c>
      <c r="Y25" s="28">
        <f t="shared" si="10"/>
        <v>-0.85310236808735329</v>
      </c>
      <c r="Z25" s="28">
        <f t="shared" si="11"/>
        <v>11.853102368087352</v>
      </c>
      <c r="AB25" s="4">
        <f t="shared" si="32"/>
        <v>1</v>
      </c>
      <c r="AC25" s="4">
        <f t="shared" ref="AC25:AC31" si="33">IF(ISERROR(C$23-$C25),"",C$23-$C25)</f>
        <v>-3</v>
      </c>
      <c r="AD25" s="4">
        <f>IF(ISERROR(C$24-$C25),"",C$24-$C25)</f>
        <v>-1</v>
      </c>
    </row>
    <row r="26" spans="1:37" x14ac:dyDescent="0.25">
      <c r="A26" s="3" t="str">
        <f>'1.設定項目名稱'!F6</f>
        <v>O5</v>
      </c>
      <c r="B26" s="24" t="str">
        <f>IF(ISBLANK('1.設定項目名稱'!G6),"",'1.設定項目名稱'!G6)</f>
        <v>民間文教演藝團體提供免費巡迴服務</v>
      </c>
      <c r="C26" s="4">
        <f t="shared" si="21"/>
        <v>2</v>
      </c>
      <c r="D26" s="37">
        <f t="shared" si="31"/>
        <v>5</v>
      </c>
      <c r="E26" s="52">
        <v>1</v>
      </c>
      <c r="F26" s="46">
        <v>3</v>
      </c>
      <c r="G26" s="46"/>
      <c r="H26" s="46"/>
      <c r="I26" s="46"/>
      <c r="J26" s="46"/>
      <c r="K26" s="46"/>
      <c r="L26" s="46"/>
      <c r="M26" s="46"/>
      <c r="N26" s="46"/>
      <c r="P26" s="4">
        <f t="shared" si="2"/>
        <v>2</v>
      </c>
      <c r="Q26" s="4">
        <f t="shared" si="3"/>
        <v>2</v>
      </c>
      <c r="R26" s="4">
        <f t="shared" si="4"/>
        <v>1</v>
      </c>
      <c r="S26" s="4">
        <f t="shared" si="5"/>
        <v>3</v>
      </c>
      <c r="T26" s="28">
        <f t="shared" si="6"/>
        <v>1.4142135623730951</v>
      </c>
      <c r="U26" s="28">
        <f t="shared" si="7"/>
        <v>70.710678118654755</v>
      </c>
      <c r="V26" s="3">
        <f t="shared" si="8"/>
        <v>1</v>
      </c>
      <c r="W26" s="3" t="str">
        <f t="shared" si="9"/>
        <v>評定意見差異較大</v>
      </c>
      <c r="Y26" s="28">
        <f t="shared" si="10"/>
        <v>-10.706204736174707</v>
      </c>
      <c r="Z26" s="28">
        <f t="shared" si="11"/>
        <v>14.706204736174707</v>
      </c>
      <c r="AB26" s="4">
        <f t="shared" si="32"/>
        <v>4.5</v>
      </c>
      <c r="AC26" s="4">
        <f t="shared" si="33"/>
        <v>0.5</v>
      </c>
      <c r="AD26" s="4">
        <f t="shared" ref="AD26:AD31" si="34">IF(ISERROR(C$24-$C26),"",C$24-$C26)</f>
        <v>2.5</v>
      </c>
      <c r="AE26" s="4">
        <f>IF(ISERROR(C$25-$C26),"",C$25-$C26)</f>
        <v>3.5</v>
      </c>
    </row>
    <row r="27" spans="1:37" x14ac:dyDescent="0.25">
      <c r="A27" s="3" t="str">
        <f>'1.設定項目名稱'!F7</f>
        <v>O6</v>
      </c>
      <c r="B27" s="24" t="str">
        <f>IF(ISBLANK('1.設定項目名稱'!G7),"",'1.設定項目名稱'!G7)</f>
        <v/>
      </c>
      <c r="C27" s="4" t="str">
        <f t="shared" si="21"/>
        <v/>
      </c>
      <c r="D27" s="37" t="str">
        <f t="shared" si="31"/>
        <v/>
      </c>
      <c r="E27" s="52"/>
      <c r="F27" s="46"/>
      <c r="G27" s="46"/>
      <c r="H27" s="46"/>
      <c r="I27" s="46"/>
      <c r="J27" s="46"/>
      <c r="K27" s="46"/>
      <c r="L27" s="46"/>
      <c r="M27" s="46"/>
      <c r="N27" s="46"/>
      <c r="P27" s="4">
        <f t="shared" si="2"/>
        <v>0</v>
      </c>
      <c r="Q27" s="4" t="str">
        <f t="shared" si="3"/>
        <v/>
      </c>
      <c r="R27" s="4" t="str">
        <f t="shared" si="4"/>
        <v/>
      </c>
      <c r="S27" s="4" t="str">
        <f t="shared" si="5"/>
        <v/>
      </c>
      <c r="T27" s="28" t="str">
        <f t="shared" si="6"/>
        <v/>
      </c>
      <c r="U27" s="28" t="str">
        <f t="shared" si="7"/>
        <v/>
      </c>
      <c r="V27" s="3">
        <f t="shared" si="8"/>
        <v>0</v>
      </c>
      <c r="W27" s="3" t="str">
        <f t="shared" si="9"/>
        <v/>
      </c>
      <c r="Y27" s="28" t="str">
        <f t="shared" si="10"/>
        <v/>
      </c>
      <c r="Z27" s="28" t="str">
        <f t="shared" si="11"/>
        <v/>
      </c>
      <c r="AB27" s="4" t="str">
        <f t="shared" si="32"/>
        <v/>
      </c>
      <c r="AC27" s="4" t="str">
        <f t="shared" si="33"/>
        <v/>
      </c>
      <c r="AD27" s="4" t="str">
        <f t="shared" si="34"/>
        <v/>
      </c>
      <c r="AE27" s="4" t="str">
        <f t="shared" ref="AE27:AE31" si="35">IF(ISERROR(C$25-$C27),"",C$25-$C27)</f>
        <v/>
      </c>
      <c r="AF27" s="4" t="str">
        <f>IF(ISERROR(C$26-$C27),"",C$26-$C27)</f>
        <v/>
      </c>
      <c r="AH27" s="4" t="str">
        <f t="shared" ref="AH27:AH31" si="36">IF(ISERROR(G$4-$C27),"",G$4-$C27)</f>
        <v/>
      </c>
    </row>
    <row r="28" spans="1:37" x14ac:dyDescent="0.25">
      <c r="A28" s="3" t="str">
        <f>'1.設定項目名稱'!F8</f>
        <v>O7</v>
      </c>
      <c r="B28" s="24" t="str">
        <f>IF(ISBLANK('1.設定項目名稱'!G8),"",'1.設定項目名稱'!G8)</f>
        <v/>
      </c>
      <c r="C28" s="4" t="str">
        <f t="shared" si="21"/>
        <v/>
      </c>
      <c r="D28" s="37" t="str">
        <f t="shared" si="31"/>
        <v/>
      </c>
      <c r="E28" s="52"/>
      <c r="F28" s="46"/>
      <c r="G28" s="46"/>
      <c r="H28" s="46"/>
      <c r="I28" s="46"/>
      <c r="J28" s="46"/>
      <c r="K28" s="46"/>
      <c r="L28" s="46"/>
      <c r="M28" s="46"/>
      <c r="N28" s="46"/>
      <c r="P28" s="4">
        <f t="shared" si="2"/>
        <v>0</v>
      </c>
      <c r="Q28" s="4" t="str">
        <f t="shared" si="3"/>
        <v/>
      </c>
      <c r="R28" s="4" t="str">
        <f t="shared" si="4"/>
        <v/>
      </c>
      <c r="S28" s="4" t="str">
        <f t="shared" si="5"/>
        <v/>
      </c>
      <c r="T28" s="28" t="str">
        <f t="shared" si="6"/>
        <v/>
      </c>
      <c r="U28" s="28" t="str">
        <f t="shared" si="7"/>
        <v/>
      </c>
      <c r="V28" s="3">
        <f t="shared" si="8"/>
        <v>0</v>
      </c>
      <c r="W28" s="3" t="str">
        <f t="shared" si="9"/>
        <v/>
      </c>
      <c r="Y28" s="28" t="str">
        <f t="shared" si="10"/>
        <v/>
      </c>
      <c r="Z28" s="28" t="str">
        <f t="shared" si="11"/>
        <v/>
      </c>
      <c r="AB28" s="4" t="str">
        <f t="shared" si="32"/>
        <v/>
      </c>
      <c r="AC28" s="4" t="str">
        <f t="shared" si="33"/>
        <v/>
      </c>
      <c r="AD28" s="4" t="str">
        <f t="shared" si="34"/>
        <v/>
      </c>
      <c r="AE28" s="4" t="str">
        <f t="shared" si="35"/>
        <v/>
      </c>
      <c r="AF28" s="4" t="str">
        <f t="shared" ref="AF28:AF31" si="37">IF(ISERROR(C$26-$C28),"",C$26-$C28)</f>
        <v/>
      </c>
      <c r="AG28" s="4" t="str">
        <f>IF(ISERROR(C$27-$C28),"",C$27-$C28)</f>
        <v/>
      </c>
    </row>
    <row r="29" spans="1:37" x14ac:dyDescent="0.25">
      <c r="A29" s="3" t="str">
        <f>'1.設定項目名稱'!F9</f>
        <v>O8</v>
      </c>
      <c r="B29" s="24" t="str">
        <f>IF(ISBLANK('1.設定項目名稱'!G9),"",'1.設定項目名稱'!G9)</f>
        <v/>
      </c>
      <c r="C29" s="4" t="str">
        <f t="shared" si="21"/>
        <v/>
      </c>
      <c r="D29" s="37" t="str">
        <f t="shared" si="31"/>
        <v/>
      </c>
      <c r="E29" s="52"/>
      <c r="F29" s="46"/>
      <c r="G29" s="46"/>
      <c r="H29" s="46"/>
      <c r="I29" s="46"/>
      <c r="J29" s="46"/>
      <c r="K29" s="46"/>
      <c r="L29" s="46"/>
      <c r="M29" s="46"/>
      <c r="N29" s="46"/>
      <c r="P29" s="4">
        <f t="shared" si="2"/>
        <v>0</v>
      </c>
      <c r="Q29" s="4" t="str">
        <f t="shared" si="3"/>
        <v/>
      </c>
      <c r="R29" s="4" t="str">
        <f t="shared" si="4"/>
        <v/>
      </c>
      <c r="S29" s="4" t="str">
        <f t="shared" si="5"/>
        <v/>
      </c>
      <c r="T29" s="28" t="str">
        <f t="shared" si="6"/>
        <v/>
      </c>
      <c r="U29" s="28" t="str">
        <f t="shared" si="7"/>
        <v/>
      </c>
      <c r="V29" s="3">
        <f t="shared" si="8"/>
        <v>0</v>
      </c>
      <c r="W29" s="3" t="str">
        <f t="shared" si="9"/>
        <v/>
      </c>
      <c r="Y29" s="28" t="str">
        <f t="shared" si="10"/>
        <v/>
      </c>
      <c r="Z29" s="28" t="str">
        <f t="shared" si="11"/>
        <v/>
      </c>
      <c r="AB29" s="4" t="str">
        <f t="shared" si="32"/>
        <v/>
      </c>
      <c r="AC29" s="4" t="str">
        <f t="shared" si="33"/>
        <v/>
      </c>
      <c r="AD29" s="4" t="str">
        <f t="shared" si="34"/>
        <v/>
      </c>
      <c r="AE29" s="4" t="str">
        <f t="shared" si="35"/>
        <v/>
      </c>
      <c r="AF29" s="4" t="str">
        <f t="shared" si="37"/>
        <v/>
      </c>
      <c r="AG29" s="4" t="str">
        <f t="shared" ref="AG29:AG31" si="38">IF(ISERROR(C$27-$C29),"",C$27-$C29)</f>
        <v/>
      </c>
      <c r="AH29" s="4" t="str">
        <f>IF(ISERROR(C$28-$C29),"",C$28-$C29)</f>
        <v/>
      </c>
    </row>
    <row r="30" spans="1:37" x14ac:dyDescent="0.25">
      <c r="A30" s="3" t="str">
        <f>'1.設定項目名稱'!F10</f>
        <v>O9</v>
      </c>
      <c r="B30" s="24" t="str">
        <f>IF(ISBLANK('1.設定項目名稱'!G10),"",'1.設定項目名稱'!G10)</f>
        <v/>
      </c>
      <c r="C30" s="4" t="str">
        <f t="shared" si="21"/>
        <v/>
      </c>
      <c r="D30" s="37" t="str">
        <f t="shared" si="31"/>
        <v/>
      </c>
      <c r="E30" s="52"/>
      <c r="F30" s="46"/>
      <c r="G30" s="46"/>
      <c r="H30" s="46"/>
      <c r="I30" s="46"/>
      <c r="J30" s="46"/>
      <c r="K30" s="46"/>
      <c r="L30" s="46"/>
      <c r="M30" s="46"/>
      <c r="N30" s="46"/>
      <c r="P30" s="4">
        <f t="shared" si="2"/>
        <v>0</v>
      </c>
      <c r="Q30" s="4" t="str">
        <f t="shared" si="3"/>
        <v/>
      </c>
      <c r="R30" s="4" t="str">
        <f t="shared" si="4"/>
        <v/>
      </c>
      <c r="S30" s="4" t="str">
        <f t="shared" si="5"/>
        <v/>
      </c>
      <c r="T30" s="28" t="str">
        <f t="shared" si="6"/>
        <v/>
      </c>
      <c r="U30" s="28" t="str">
        <f t="shared" si="7"/>
        <v/>
      </c>
      <c r="V30" s="3">
        <f t="shared" si="8"/>
        <v>0</v>
      </c>
      <c r="W30" s="3" t="str">
        <f t="shared" si="9"/>
        <v/>
      </c>
      <c r="Y30" s="28" t="str">
        <f t="shared" si="10"/>
        <v/>
      </c>
      <c r="Z30" s="28" t="str">
        <f t="shared" si="11"/>
        <v/>
      </c>
      <c r="AB30" s="4" t="str">
        <f t="shared" si="32"/>
        <v/>
      </c>
      <c r="AC30" s="4" t="str">
        <f t="shared" si="33"/>
        <v/>
      </c>
      <c r="AD30" s="4" t="str">
        <f t="shared" si="34"/>
        <v/>
      </c>
      <c r="AE30" s="4" t="str">
        <f t="shared" si="35"/>
        <v/>
      </c>
      <c r="AF30" s="4" t="str">
        <f t="shared" si="37"/>
        <v/>
      </c>
      <c r="AG30" s="4" t="str">
        <f t="shared" si="38"/>
        <v/>
      </c>
      <c r="AH30" s="4" t="str">
        <f t="shared" ref="AH30:AH31" si="39">IF(ISERROR(C$28-$C30),"",C$28-$C30)</f>
        <v/>
      </c>
      <c r="AI30" s="4" t="str">
        <f>IF(ISERROR(C$29-$C30),"",C$29-$C30)</f>
        <v/>
      </c>
    </row>
    <row r="31" spans="1:37" x14ac:dyDescent="0.25">
      <c r="A31" s="3" t="str">
        <f>'1.設定項目名稱'!F11</f>
        <v>O10</v>
      </c>
      <c r="B31" s="24" t="str">
        <f>IF(ISBLANK('1.設定項目名稱'!G11),"",'1.設定項目名稱'!G11)</f>
        <v/>
      </c>
      <c r="C31" s="4" t="str">
        <f t="shared" si="21"/>
        <v/>
      </c>
      <c r="D31" s="38" t="str">
        <f t="shared" si="31"/>
        <v/>
      </c>
      <c r="E31" s="52"/>
      <c r="F31" s="46"/>
      <c r="G31" s="46"/>
      <c r="H31" s="46"/>
      <c r="I31" s="46"/>
      <c r="J31" s="46"/>
      <c r="K31" s="46"/>
      <c r="L31" s="46"/>
      <c r="M31" s="46"/>
      <c r="N31" s="46"/>
      <c r="P31" s="4">
        <f t="shared" si="2"/>
        <v>0</v>
      </c>
      <c r="Q31" s="4" t="str">
        <f t="shared" si="3"/>
        <v/>
      </c>
      <c r="R31" s="4" t="str">
        <f t="shared" si="4"/>
        <v/>
      </c>
      <c r="S31" s="4" t="str">
        <f t="shared" si="5"/>
        <v/>
      </c>
      <c r="T31" s="28" t="str">
        <f t="shared" si="6"/>
        <v/>
      </c>
      <c r="U31" s="28" t="str">
        <f t="shared" si="7"/>
        <v/>
      </c>
      <c r="V31" s="3">
        <f t="shared" si="8"/>
        <v>0</v>
      </c>
      <c r="W31" s="3" t="str">
        <f t="shared" si="9"/>
        <v/>
      </c>
      <c r="Y31" s="28" t="str">
        <f t="shared" si="10"/>
        <v/>
      </c>
      <c r="Z31" s="28" t="str">
        <f t="shared" si="11"/>
        <v/>
      </c>
      <c r="AB31" s="4" t="str">
        <f t="shared" si="32"/>
        <v/>
      </c>
      <c r="AC31" s="4" t="str">
        <f t="shared" si="33"/>
        <v/>
      </c>
      <c r="AD31" s="4" t="str">
        <f t="shared" si="34"/>
        <v/>
      </c>
      <c r="AE31" s="4" t="str">
        <f t="shared" si="35"/>
        <v/>
      </c>
      <c r="AF31" s="4" t="str">
        <f t="shared" si="37"/>
        <v/>
      </c>
      <c r="AG31" s="4" t="str">
        <f t="shared" si="38"/>
        <v/>
      </c>
      <c r="AH31" s="4" t="str">
        <f t="shared" si="39"/>
        <v/>
      </c>
      <c r="AI31" s="4" t="str">
        <f>IF(ISERROR(C$29-$C31),"",C$29-$C31)</f>
        <v/>
      </c>
      <c r="AJ31" s="4" t="str">
        <f>IF(ISERROR(C$30-$C31),"",C$30-$C31)</f>
        <v/>
      </c>
    </row>
    <row r="32" spans="1:37" s="13" customFormat="1" x14ac:dyDescent="0.25">
      <c r="A32" s="13" t="str">
        <f>'1.設定項目名稱'!H2</f>
        <v>T1</v>
      </c>
      <c r="B32" s="23" t="str">
        <f>IF(ISBLANK('1.設定項目名稱'!I2),"",'1.設定項目名稱'!I2)</f>
        <v>社區學齡入學兒童數逐年降低增加招生難度</v>
      </c>
      <c r="C32" s="7">
        <f t="shared" si="21"/>
        <v>5.5</v>
      </c>
      <c r="D32" s="36">
        <f>IF(P32&gt;0,RANK(C32,C$32:C$41),"")</f>
        <v>1</v>
      </c>
      <c r="E32" s="55">
        <v>5</v>
      </c>
      <c r="F32" s="56">
        <v>6</v>
      </c>
      <c r="G32" s="56"/>
      <c r="H32" s="56"/>
      <c r="I32" s="56"/>
      <c r="J32" s="56"/>
      <c r="K32" s="56"/>
      <c r="L32" s="56"/>
      <c r="M32" s="56"/>
      <c r="N32" s="56"/>
      <c r="P32" s="7">
        <f t="shared" si="2"/>
        <v>2</v>
      </c>
      <c r="Q32" s="7">
        <f t="shared" si="3"/>
        <v>5.5</v>
      </c>
      <c r="R32" s="7">
        <f t="shared" si="4"/>
        <v>5</v>
      </c>
      <c r="S32" s="7">
        <f t="shared" si="5"/>
        <v>6</v>
      </c>
      <c r="T32" s="30">
        <f t="shared" si="6"/>
        <v>0.70710678118654757</v>
      </c>
      <c r="U32" s="30">
        <f t="shared" si="7"/>
        <v>12.856486930664502</v>
      </c>
      <c r="V32" s="13">
        <f t="shared" si="8"/>
        <v>0</v>
      </c>
      <c r="W32" s="13" t="str">
        <f t="shared" si="9"/>
        <v/>
      </c>
      <c r="Y32" s="30">
        <f t="shared" si="10"/>
        <v>-0.85310236808735329</v>
      </c>
      <c r="Z32" s="30">
        <f t="shared" si="11"/>
        <v>11.853102368087352</v>
      </c>
      <c r="AB32" s="7"/>
      <c r="AC32" s="7"/>
      <c r="AD32" s="7"/>
      <c r="AE32" s="7"/>
      <c r="AF32" s="7"/>
      <c r="AG32" s="7"/>
      <c r="AH32" s="7"/>
      <c r="AI32" s="7"/>
      <c r="AJ32" s="7"/>
      <c r="AK32" s="7"/>
    </row>
    <row r="33" spans="1:37" x14ac:dyDescent="0.25">
      <c r="A33" s="3" t="str">
        <f>'1.設定項目名稱'!H3</f>
        <v>T2</v>
      </c>
      <c r="B33" s="24" t="str">
        <f>IF(ISBLANK('1.設定項目名稱'!I3),"",'1.設定項目名稱'!I3)</f>
        <v>他校轉型實驗學校吸引本校生轉學就讀形成競爭</v>
      </c>
      <c r="C33" s="16">
        <f t="shared" si="21"/>
        <v>4</v>
      </c>
      <c r="D33" s="37">
        <f t="shared" ref="D33:D41" si="40">IF(P33&gt;0,RANK(C33,C$32:C$41),"")</f>
        <v>3</v>
      </c>
      <c r="E33" s="57">
        <v>4</v>
      </c>
      <c r="F33" s="58">
        <v>4</v>
      </c>
      <c r="G33" s="58"/>
      <c r="H33" s="58"/>
      <c r="I33" s="58"/>
      <c r="J33" s="58"/>
      <c r="K33" s="58"/>
      <c r="L33" s="58"/>
      <c r="M33" s="58"/>
      <c r="N33" s="58"/>
      <c r="P33" s="4">
        <f t="shared" si="2"/>
        <v>2</v>
      </c>
      <c r="Q33" s="4">
        <f t="shared" si="3"/>
        <v>4</v>
      </c>
      <c r="R33" s="4">
        <f t="shared" si="4"/>
        <v>4</v>
      </c>
      <c r="S33" s="4">
        <f t="shared" si="5"/>
        <v>4</v>
      </c>
      <c r="T33" s="28">
        <f t="shared" si="6"/>
        <v>0</v>
      </c>
      <c r="U33" s="28">
        <f t="shared" si="7"/>
        <v>0</v>
      </c>
      <c r="V33" s="3">
        <f t="shared" si="8"/>
        <v>0</v>
      </c>
      <c r="W33" s="3" t="str">
        <f t="shared" si="9"/>
        <v/>
      </c>
      <c r="Y33" s="28">
        <f t="shared" si="10"/>
        <v>0</v>
      </c>
      <c r="Z33" s="28">
        <f t="shared" si="11"/>
        <v>0</v>
      </c>
      <c r="AB33" s="4">
        <f>IF(ISERROR(C$32-$C33),"",C$32-$C33)</f>
        <v>1.5</v>
      </c>
    </row>
    <row r="34" spans="1:37" x14ac:dyDescent="0.25">
      <c r="A34" s="3" t="str">
        <f>'1.設定項目名稱'!H4</f>
        <v>T3</v>
      </c>
      <c r="B34" s="24" t="str">
        <f>IF(ISBLANK('1.設定項目名稱'!I4),"",'1.設定項目名稱'!I4)</f>
        <v>家長關心外語學習促成學生參加課後外語補習人數漸增</v>
      </c>
      <c r="C34" s="4">
        <f t="shared" si="21"/>
        <v>5</v>
      </c>
      <c r="D34" s="37">
        <f t="shared" si="40"/>
        <v>2</v>
      </c>
      <c r="E34" s="57">
        <v>5</v>
      </c>
      <c r="F34" s="58">
        <v>5</v>
      </c>
      <c r="G34" s="58"/>
      <c r="H34" s="58"/>
      <c r="I34" s="58"/>
      <c r="J34" s="58"/>
      <c r="K34" s="58"/>
      <c r="L34" s="58"/>
      <c r="M34" s="58"/>
      <c r="N34" s="58"/>
      <c r="P34" s="4">
        <f t="shared" si="2"/>
        <v>2</v>
      </c>
      <c r="Q34" s="4">
        <f t="shared" si="3"/>
        <v>5</v>
      </c>
      <c r="R34" s="4">
        <f t="shared" si="4"/>
        <v>5</v>
      </c>
      <c r="S34" s="4">
        <f t="shared" si="5"/>
        <v>5</v>
      </c>
      <c r="T34" s="28">
        <f t="shared" si="6"/>
        <v>0</v>
      </c>
      <c r="U34" s="28">
        <f t="shared" si="7"/>
        <v>0</v>
      </c>
      <c r="V34" s="3">
        <f t="shared" si="8"/>
        <v>0</v>
      </c>
      <c r="W34" s="3" t="str">
        <f t="shared" si="9"/>
        <v/>
      </c>
      <c r="Y34" s="28">
        <f t="shared" si="10"/>
        <v>0</v>
      </c>
      <c r="Z34" s="28">
        <f t="shared" si="11"/>
        <v>0</v>
      </c>
      <c r="AB34" s="4">
        <f t="shared" ref="AB34:AB41" si="41">IF(ISERROR(C$32-$C34),"",C$32-$C34)</f>
        <v>0.5</v>
      </c>
      <c r="AC34" s="4">
        <f>IF(ISERROR(C$33-$C34),"",C$33-$C34)</f>
        <v>-1</v>
      </c>
    </row>
    <row r="35" spans="1:37" x14ac:dyDescent="0.25">
      <c r="A35" s="3" t="str">
        <f>'1.設定項目名稱'!H5</f>
        <v>T4</v>
      </c>
      <c r="B35" s="24" t="str">
        <f>IF(ISBLANK('1.設定項目名稱'!I5),"",'1.設定項目名稱'!I5)</f>
        <v>民間教育團體培育優秀師資不合現行政策規定無法聘用</v>
      </c>
      <c r="C35" s="4">
        <f t="shared" si="21"/>
        <v>4</v>
      </c>
      <c r="D35" s="37">
        <f t="shared" si="40"/>
        <v>3</v>
      </c>
      <c r="E35" s="57">
        <v>3</v>
      </c>
      <c r="F35" s="58">
        <v>5</v>
      </c>
      <c r="G35" s="58"/>
      <c r="H35" s="58"/>
      <c r="I35" s="58"/>
      <c r="J35" s="58"/>
      <c r="K35" s="58"/>
      <c r="L35" s="58"/>
      <c r="M35" s="58"/>
      <c r="N35" s="58"/>
      <c r="P35" s="4">
        <f t="shared" si="2"/>
        <v>2</v>
      </c>
      <c r="Q35" s="4">
        <f t="shared" si="3"/>
        <v>4</v>
      </c>
      <c r="R35" s="4">
        <f t="shared" si="4"/>
        <v>3</v>
      </c>
      <c r="S35" s="4">
        <f t="shared" si="5"/>
        <v>5</v>
      </c>
      <c r="T35" s="28">
        <f t="shared" si="6"/>
        <v>1.4142135623730951</v>
      </c>
      <c r="U35" s="28">
        <f t="shared" si="7"/>
        <v>35.355339059327378</v>
      </c>
      <c r="V35" s="3">
        <f t="shared" si="8"/>
        <v>1</v>
      </c>
      <c r="W35" s="3" t="str">
        <f t="shared" si="9"/>
        <v>評定意見差異較大</v>
      </c>
      <c r="Y35" s="28">
        <f t="shared" si="10"/>
        <v>-8.7062047361747066</v>
      </c>
      <c r="Z35" s="28">
        <f t="shared" si="11"/>
        <v>16.706204736174705</v>
      </c>
      <c r="AB35" s="4">
        <f t="shared" si="41"/>
        <v>1.5</v>
      </c>
      <c r="AC35" s="4">
        <f t="shared" ref="AC35:AC40" si="42">IF(ISERROR(C$33-$C35),"",C$33-$C35)</f>
        <v>0</v>
      </c>
      <c r="AD35" s="4">
        <f>IF(ISERROR(C$34-$C35),"",C$34-$C35)</f>
        <v>1</v>
      </c>
    </row>
    <row r="36" spans="1:37" x14ac:dyDescent="0.25">
      <c r="A36" s="3" t="str">
        <f>'1.設定項目名稱'!H6</f>
        <v>T5</v>
      </c>
      <c r="B36" s="24" t="str">
        <f>IF(ISBLANK('1.設定項目名稱'!I6),"",'1.設定項目名稱'!I6)</f>
        <v/>
      </c>
      <c r="C36" s="4" t="str">
        <f t="shared" si="21"/>
        <v/>
      </c>
      <c r="D36" s="37" t="str">
        <f t="shared" si="40"/>
        <v/>
      </c>
      <c r="E36" s="57"/>
      <c r="F36" s="58"/>
      <c r="G36" s="58"/>
      <c r="H36" s="58"/>
      <c r="I36" s="58"/>
      <c r="J36" s="58"/>
      <c r="K36" s="58"/>
      <c r="L36" s="58"/>
      <c r="M36" s="58"/>
      <c r="N36" s="58"/>
      <c r="P36" s="4">
        <f t="shared" si="2"/>
        <v>0</v>
      </c>
      <c r="Q36" s="4" t="str">
        <f t="shared" si="3"/>
        <v/>
      </c>
      <c r="R36" s="4" t="str">
        <f t="shared" si="4"/>
        <v/>
      </c>
      <c r="S36" s="4" t="str">
        <f t="shared" si="5"/>
        <v/>
      </c>
      <c r="T36" s="28" t="str">
        <f t="shared" si="6"/>
        <v/>
      </c>
      <c r="U36" s="28" t="str">
        <f t="shared" si="7"/>
        <v/>
      </c>
      <c r="V36" s="3">
        <f t="shared" si="8"/>
        <v>0</v>
      </c>
      <c r="W36" s="3" t="str">
        <f t="shared" si="9"/>
        <v/>
      </c>
      <c r="Y36" s="28" t="str">
        <f t="shared" si="10"/>
        <v/>
      </c>
      <c r="Z36" s="28" t="str">
        <f t="shared" si="11"/>
        <v/>
      </c>
      <c r="AB36" s="4" t="str">
        <f t="shared" si="41"/>
        <v/>
      </c>
      <c r="AC36" s="4" t="str">
        <f t="shared" si="42"/>
        <v/>
      </c>
      <c r="AD36" s="4" t="str">
        <f t="shared" ref="AD36:AD41" si="43">IF(ISERROR(C$34-$C36),"",C$34-$C36)</f>
        <v/>
      </c>
      <c r="AE36" s="4" t="str">
        <f>IF(ISERROR(C$35-$C36),"",C$35-$C36)</f>
        <v/>
      </c>
    </row>
    <row r="37" spans="1:37" x14ac:dyDescent="0.25">
      <c r="A37" s="3" t="str">
        <f>'1.設定項目名稱'!H7</f>
        <v>T6</v>
      </c>
      <c r="B37" s="24" t="str">
        <f>IF(ISBLANK('1.設定項目名稱'!I7),"",'1.設定項目名稱'!I7)</f>
        <v/>
      </c>
      <c r="C37" s="4" t="str">
        <f t="shared" si="21"/>
        <v/>
      </c>
      <c r="D37" s="37" t="str">
        <f t="shared" si="40"/>
        <v/>
      </c>
      <c r="E37" s="57"/>
      <c r="F37" s="58"/>
      <c r="G37" s="58"/>
      <c r="H37" s="58"/>
      <c r="I37" s="58"/>
      <c r="J37" s="58"/>
      <c r="K37" s="58"/>
      <c r="L37" s="58"/>
      <c r="M37" s="58"/>
      <c r="N37" s="58"/>
      <c r="P37" s="4">
        <f t="shared" si="2"/>
        <v>0</v>
      </c>
      <c r="Q37" s="4" t="str">
        <f t="shared" si="3"/>
        <v/>
      </c>
      <c r="R37" s="4" t="str">
        <f t="shared" si="4"/>
        <v/>
      </c>
      <c r="S37" s="4" t="str">
        <f t="shared" si="5"/>
        <v/>
      </c>
      <c r="T37" s="28" t="str">
        <f t="shared" si="6"/>
        <v/>
      </c>
      <c r="U37" s="28" t="str">
        <f t="shared" si="7"/>
        <v/>
      </c>
      <c r="V37" s="3">
        <f t="shared" si="8"/>
        <v>0</v>
      </c>
      <c r="W37" s="3" t="str">
        <f t="shared" si="9"/>
        <v/>
      </c>
      <c r="Y37" s="28" t="str">
        <f t="shared" si="10"/>
        <v/>
      </c>
      <c r="Z37" s="28" t="str">
        <f t="shared" si="11"/>
        <v/>
      </c>
      <c r="AB37" s="4" t="str">
        <f t="shared" si="41"/>
        <v/>
      </c>
      <c r="AC37" s="4" t="str">
        <f t="shared" si="42"/>
        <v/>
      </c>
      <c r="AD37" s="4" t="str">
        <f t="shared" si="43"/>
        <v/>
      </c>
      <c r="AE37" s="4" t="str">
        <f t="shared" ref="AE37:AE41" si="44">IF(ISERROR(C$35-$C37),"",C$35-$C37)</f>
        <v/>
      </c>
      <c r="AF37" s="4" t="str">
        <f>IF(ISERROR(C$36-$C37),"",C$36-$C37)</f>
        <v/>
      </c>
      <c r="AH37" s="4" t="str">
        <f t="shared" ref="AH37:AH41" si="45">IF(ISERROR(G$4-$C37),"",G$4-$C37)</f>
        <v/>
      </c>
    </row>
    <row r="38" spans="1:37" x14ac:dyDescent="0.25">
      <c r="A38" s="3" t="str">
        <f>'1.設定項目名稱'!H8</f>
        <v>T7</v>
      </c>
      <c r="B38" s="24" t="str">
        <f>IF(ISBLANK('1.設定項目名稱'!I8),"",'1.設定項目名稱'!I8)</f>
        <v/>
      </c>
      <c r="C38" s="4" t="str">
        <f t="shared" si="21"/>
        <v/>
      </c>
      <c r="D38" s="37" t="str">
        <f t="shared" si="40"/>
        <v/>
      </c>
      <c r="E38" s="57"/>
      <c r="F38" s="58"/>
      <c r="G38" s="58"/>
      <c r="H38" s="58"/>
      <c r="I38" s="58"/>
      <c r="J38" s="58"/>
      <c r="K38" s="58"/>
      <c r="L38" s="58"/>
      <c r="M38" s="58"/>
      <c r="N38" s="58"/>
      <c r="P38" s="4">
        <f t="shared" si="2"/>
        <v>0</v>
      </c>
      <c r="Q38" s="4" t="str">
        <f t="shared" si="3"/>
        <v/>
      </c>
      <c r="R38" s="4" t="str">
        <f t="shared" si="4"/>
        <v/>
      </c>
      <c r="S38" s="4" t="str">
        <f t="shared" si="5"/>
        <v/>
      </c>
      <c r="T38" s="28" t="str">
        <f t="shared" si="6"/>
        <v/>
      </c>
      <c r="U38" s="28" t="str">
        <f t="shared" si="7"/>
        <v/>
      </c>
      <c r="V38" s="3">
        <f t="shared" si="8"/>
        <v>0</v>
      </c>
      <c r="W38" s="3" t="str">
        <f t="shared" si="9"/>
        <v/>
      </c>
      <c r="Y38" s="28" t="str">
        <f t="shared" si="10"/>
        <v/>
      </c>
      <c r="Z38" s="28" t="str">
        <f t="shared" si="11"/>
        <v/>
      </c>
      <c r="AB38" s="4" t="str">
        <f t="shared" si="41"/>
        <v/>
      </c>
      <c r="AC38" s="4" t="str">
        <f t="shared" si="42"/>
        <v/>
      </c>
      <c r="AD38" s="4" t="str">
        <f t="shared" si="43"/>
        <v/>
      </c>
      <c r="AE38" s="4" t="str">
        <f t="shared" si="44"/>
        <v/>
      </c>
      <c r="AF38" s="4" t="str">
        <f t="shared" ref="AF38:AF41" si="46">IF(ISERROR(C$36-$C38),"",C$36-$C38)</f>
        <v/>
      </c>
      <c r="AG38" s="4" t="str">
        <f>IF(ISERROR(C$37-$C38),"",C$37-$C38)</f>
        <v/>
      </c>
    </row>
    <row r="39" spans="1:37" x14ac:dyDescent="0.25">
      <c r="A39" s="3" t="str">
        <f>'1.設定項目名稱'!H9</f>
        <v>T8</v>
      </c>
      <c r="B39" s="24" t="str">
        <f>IF(ISBLANK('1.設定項目名稱'!I9),"",'1.設定項目名稱'!I9)</f>
        <v/>
      </c>
      <c r="C39" s="4" t="str">
        <f t="shared" si="21"/>
        <v/>
      </c>
      <c r="D39" s="37" t="str">
        <f t="shared" si="40"/>
        <v/>
      </c>
      <c r="E39" s="57"/>
      <c r="F39" s="58"/>
      <c r="G39" s="58"/>
      <c r="H39" s="58"/>
      <c r="I39" s="58"/>
      <c r="J39" s="58"/>
      <c r="K39" s="58"/>
      <c r="L39" s="58"/>
      <c r="M39" s="58"/>
      <c r="N39" s="58"/>
      <c r="P39" s="4">
        <f t="shared" si="2"/>
        <v>0</v>
      </c>
      <c r="Q39" s="4" t="str">
        <f t="shared" si="3"/>
        <v/>
      </c>
      <c r="R39" s="4" t="str">
        <f t="shared" si="4"/>
        <v/>
      </c>
      <c r="S39" s="4" t="str">
        <f t="shared" si="5"/>
        <v/>
      </c>
      <c r="T39" s="28" t="str">
        <f t="shared" si="6"/>
        <v/>
      </c>
      <c r="U39" s="28" t="str">
        <f t="shared" si="7"/>
        <v/>
      </c>
      <c r="V39" s="3">
        <f t="shared" si="8"/>
        <v>0</v>
      </c>
      <c r="W39" s="3" t="str">
        <f t="shared" si="9"/>
        <v/>
      </c>
      <c r="Y39" s="28" t="str">
        <f t="shared" si="10"/>
        <v/>
      </c>
      <c r="Z39" s="28" t="str">
        <f t="shared" si="11"/>
        <v/>
      </c>
      <c r="AB39" s="4" t="str">
        <f t="shared" si="41"/>
        <v/>
      </c>
      <c r="AC39" s="4" t="str">
        <f t="shared" si="42"/>
        <v/>
      </c>
      <c r="AD39" s="4" t="str">
        <f t="shared" si="43"/>
        <v/>
      </c>
      <c r="AE39" s="4" t="str">
        <f t="shared" si="44"/>
        <v/>
      </c>
      <c r="AF39" s="4" t="str">
        <f t="shared" si="46"/>
        <v/>
      </c>
      <c r="AG39" s="4" t="str">
        <f t="shared" ref="AG39:AG41" si="47">IF(ISERROR(C$37-$C39),"",C$37-$C39)</f>
        <v/>
      </c>
      <c r="AH39" s="4" t="str">
        <f>IF(ISERROR(C$38-$C39),"",C$38-$C39)</f>
        <v/>
      </c>
    </row>
    <row r="40" spans="1:37" x14ac:dyDescent="0.25">
      <c r="A40" s="3" t="str">
        <f>'1.設定項目名稱'!H10</f>
        <v>T9</v>
      </c>
      <c r="B40" s="24" t="str">
        <f>IF(ISBLANK('1.設定項目名稱'!I10),"",'1.設定項目名稱'!I10)</f>
        <v/>
      </c>
      <c r="C40" s="4" t="str">
        <f t="shared" si="21"/>
        <v/>
      </c>
      <c r="D40" s="37" t="str">
        <f t="shared" si="40"/>
        <v/>
      </c>
      <c r="E40" s="57"/>
      <c r="F40" s="58"/>
      <c r="G40" s="58"/>
      <c r="H40" s="58"/>
      <c r="I40" s="58"/>
      <c r="J40" s="58"/>
      <c r="K40" s="58"/>
      <c r="L40" s="58"/>
      <c r="M40" s="58"/>
      <c r="N40" s="58"/>
      <c r="P40" s="4">
        <f t="shared" si="2"/>
        <v>0</v>
      </c>
      <c r="Q40" s="4" t="str">
        <f t="shared" si="3"/>
        <v/>
      </c>
      <c r="R40" s="4" t="str">
        <f t="shared" si="4"/>
        <v/>
      </c>
      <c r="S40" s="4" t="str">
        <f t="shared" si="5"/>
        <v/>
      </c>
      <c r="T40" s="28" t="str">
        <f t="shared" si="6"/>
        <v/>
      </c>
      <c r="U40" s="28" t="str">
        <f t="shared" si="7"/>
        <v/>
      </c>
      <c r="V40" s="3">
        <f t="shared" si="8"/>
        <v>0</v>
      </c>
      <c r="W40" s="3" t="str">
        <f t="shared" si="9"/>
        <v/>
      </c>
      <c r="Y40" s="28" t="str">
        <f t="shared" si="10"/>
        <v/>
      </c>
      <c r="Z40" s="28" t="str">
        <f t="shared" si="11"/>
        <v/>
      </c>
      <c r="AB40" s="4" t="str">
        <f t="shared" si="41"/>
        <v/>
      </c>
      <c r="AC40" s="4" t="str">
        <f t="shared" si="42"/>
        <v/>
      </c>
      <c r="AD40" s="4" t="str">
        <f t="shared" si="43"/>
        <v/>
      </c>
      <c r="AE40" s="4" t="str">
        <f t="shared" si="44"/>
        <v/>
      </c>
      <c r="AF40" s="4" t="str">
        <f t="shared" si="46"/>
        <v/>
      </c>
      <c r="AG40" s="4" t="str">
        <f t="shared" si="47"/>
        <v/>
      </c>
      <c r="AH40" s="4" t="str">
        <f t="shared" ref="AH40:AH41" si="48">IF(ISERROR(C$38-$C40),"",C$38-$C40)</f>
        <v/>
      </c>
      <c r="AI40" s="4" t="str">
        <f>IF(ISERROR(C$39-$C40),"",C$39-$C40)</f>
        <v/>
      </c>
    </row>
    <row r="41" spans="1:37" s="19" customFormat="1" x14ac:dyDescent="0.25">
      <c r="A41" s="19" t="str">
        <f>'1.設定項目名稱'!H11</f>
        <v>T10</v>
      </c>
      <c r="B41" s="26" t="str">
        <f>IF(ISBLANK('1.設定項目名稱'!I11),"",'1.設定項目名稱'!I11)</f>
        <v/>
      </c>
      <c r="C41" s="4" t="str">
        <f t="shared" si="21"/>
        <v/>
      </c>
      <c r="D41" s="38" t="str">
        <f t="shared" si="40"/>
        <v/>
      </c>
      <c r="E41" s="59"/>
      <c r="F41" s="60"/>
      <c r="G41" s="60"/>
      <c r="H41" s="60"/>
      <c r="I41" s="60"/>
      <c r="J41" s="60"/>
      <c r="K41" s="60"/>
      <c r="L41" s="60"/>
      <c r="M41" s="60"/>
      <c r="N41" s="60"/>
      <c r="P41" s="4">
        <f t="shared" si="2"/>
        <v>0</v>
      </c>
      <c r="Q41" s="4" t="str">
        <f t="shared" si="3"/>
        <v/>
      </c>
      <c r="R41" s="4" t="str">
        <f t="shared" si="4"/>
        <v/>
      </c>
      <c r="S41" s="4" t="str">
        <f t="shared" si="5"/>
        <v/>
      </c>
      <c r="T41" s="28" t="str">
        <f t="shared" si="6"/>
        <v/>
      </c>
      <c r="U41" s="28" t="str">
        <f t="shared" si="7"/>
        <v/>
      </c>
      <c r="V41" s="3">
        <f t="shared" si="8"/>
        <v>0</v>
      </c>
      <c r="W41" s="3" t="str">
        <f t="shared" si="9"/>
        <v/>
      </c>
      <c r="Y41" s="28" t="str">
        <f t="shared" si="10"/>
        <v/>
      </c>
      <c r="Z41" s="28" t="str">
        <f t="shared" si="11"/>
        <v/>
      </c>
      <c r="AB41" s="10" t="str">
        <f t="shared" si="41"/>
        <v/>
      </c>
      <c r="AC41" s="10" t="str">
        <f>IF(ISERROR(C$33-$C41),"",C$33-$C41)</f>
        <v/>
      </c>
      <c r="AD41" s="10" t="str">
        <f t="shared" si="43"/>
        <v/>
      </c>
      <c r="AE41" s="10" t="str">
        <f t="shared" si="44"/>
        <v/>
      </c>
      <c r="AF41" s="10" t="str">
        <f t="shared" si="46"/>
        <v/>
      </c>
      <c r="AG41" s="10" t="str">
        <f t="shared" si="47"/>
        <v/>
      </c>
      <c r="AH41" s="10" t="str">
        <f t="shared" si="48"/>
        <v/>
      </c>
      <c r="AI41" s="10" t="str">
        <f>IF(ISERROR(C$39-$C41),"",C$39-$C41)</f>
        <v/>
      </c>
      <c r="AJ41" s="10" t="str">
        <f>IF(ISERROR(C$40-$C41),"",C$40-$C41)</f>
        <v/>
      </c>
      <c r="AK41" s="10"/>
    </row>
    <row r="42" spans="1:37" x14ac:dyDescent="0.25">
      <c r="C42" s="7"/>
      <c r="D42" s="8"/>
      <c r="P42" s="7"/>
      <c r="Q42" s="7"/>
      <c r="R42" s="7"/>
      <c r="S42" s="7"/>
      <c r="T42" s="30"/>
      <c r="U42" s="30"/>
      <c r="V42" s="13"/>
      <c r="W42" s="13"/>
      <c r="Y42" s="30"/>
      <c r="Z42" s="30"/>
      <c r="AB42" s="16"/>
      <c r="AC42" s="16"/>
      <c r="AD42" s="16"/>
      <c r="AE42" s="16"/>
      <c r="AF42" s="16"/>
      <c r="AG42" s="16"/>
      <c r="AH42" s="16"/>
      <c r="AI42" s="16"/>
      <c r="AJ42" s="16"/>
      <c r="AK42" s="1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zoomScale="130" zoomScaleNormal="130" workbookViewId="0">
      <selection activeCell="D14" sqref="D14"/>
    </sheetView>
  </sheetViews>
  <sheetFormatPr defaultRowHeight="15.75" x14ac:dyDescent="0.25"/>
  <cols>
    <col min="1" max="1" width="4" style="3" customWidth="1"/>
    <col min="2" max="2" width="12" style="3" customWidth="1"/>
    <col min="3" max="3" width="4.625" style="3" customWidth="1"/>
    <col min="4" max="4" width="4.625" style="14" customWidth="1"/>
    <col min="5" max="13" width="4.625" style="3" customWidth="1"/>
    <col min="14" max="14" width="4.625" style="14" customWidth="1"/>
    <col min="15" max="22" width="4.625" style="3" customWidth="1"/>
    <col min="23" max="23" width="5.25" style="20" customWidth="1"/>
    <col min="24" max="16384" width="9" style="3"/>
  </cols>
  <sheetData>
    <row r="1" spans="1:23" ht="16.5" x14ac:dyDescent="0.25">
      <c r="E1" s="3" t="s">
        <v>46</v>
      </c>
      <c r="O1" s="3" t="s">
        <v>46</v>
      </c>
    </row>
    <row r="2" spans="1:23" x14ac:dyDescent="0.25">
      <c r="D2" s="14" t="str">
        <f>'1.設定項目名稱'!F2</f>
        <v>O1</v>
      </c>
      <c r="E2" s="3" t="str">
        <f>IF(ISBLANK('1.設定項目名稱'!G2),"",'1.設定項目名稱'!G2)</f>
        <v>教育局積極補助學校設備更新供專案申請</v>
      </c>
      <c r="N2" s="14" t="str">
        <f>'1.設定項目名稱'!H2</f>
        <v>T1</v>
      </c>
      <c r="O2" s="3" t="str">
        <f>IF(ISBLANK('1.設定項目名稱'!I2),"",'1.設定項目名稱'!I2)</f>
        <v>社區學齡入學兒童數逐年降低增加招生難度</v>
      </c>
    </row>
    <row r="3" spans="1:23" x14ac:dyDescent="0.25">
      <c r="D3" s="14" t="str">
        <f>'1.設定項目名稱'!F3</f>
        <v>O2</v>
      </c>
      <c r="E3" s="3" t="str">
        <f>IF(ISBLANK('1.設定項目名稱'!G3),"",'1.設定項目名稱'!G3)</f>
        <v>民間團體培育外語師資尋求合作意願高</v>
      </c>
      <c r="N3" s="14" t="str">
        <f>'1.設定項目名稱'!H3</f>
        <v>T2</v>
      </c>
      <c r="O3" s="3" t="str">
        <f>IF(ISBLANK('1.設定項目名稱'!I3),"",'1.設定項目名稱'!I3)</f>
        <v>他校轉型實驗學校吸引本校生轉學就讀形成競爭</v>
      </c>
    </row>
    <row r="4" spans="1:23" x14ac:dyDescent="0.25">
      <c r="D4" s="14" t="str">
        <f>'1.設定項目名稱'!F4</f>
        <v>O3</v>
      </c>
      <c r="E4" s="3" t="str">
        <f>IF(ISBLANK('1.設定項目名稱'!G4),"",'1.設定項目名稱'!G4)</f>
        <v>大型商場和大企業機構進駐社區吸引建商推出新建案</v>
      </c>
      <c r="N4" s="14" t="str">
        <f>'1.設定項目名稱'!H4</f>
        <v>T3</v>
      </c>
      <c r="O4" s="3" t="str">
        <f>IF(ISBLANK('1.設定項目名稱'!I4),"",'1.設定項目名稱'!I4)</f>
        <v>家長關心外語學習促成學生參加課後外語補習人數漸增</v>
      </c>
    </row>
    <row r="5" spans="1:23" x14ac:dyDescent="0.25">
      <c r="D5" s="14" t="str">
        <f>'1.設定項目名稱'!F5</f>
        <v>O4</v>
      </c>
      <c r="E5" s="3" t="str">
        <f>IF(ISBLANK('1.設定項目名稱'!G5),"",'1.設定項目名稱'!G5)</f>
        <v>教育局推動優秀退休教師參與學校教學協助方案</v>
      </c>
      <c r="N5" s="14" t="str">
        <f>'1.設定項目名稱'!H5</f>
        <v>T4</v>
      </c>
      <c r="O5" s="3" t="str">
        <f>IF(ISBLANK('1.設定項目名稱'!I5),"",'1.設定項目名稱'!I5)</f>
        <v>民間教育團體培育優秀師資不合現行政策規定無法聘用</v>
      </c>
    </row>
    <row r="6" spans="1:23" x14ac:dyDescent="0.25">
      <c r="D6" s="14" t="str">
        <f>'1.設定項目名稱'!F6</f>
        <v>O5</v>
      </c>
      <c r="E6" s="3" t="str">
        <f>IF(ISBLANK('1.設定項目名稱'!G6),"",'1.設定項目名稱'!G6)</f>
        <v>民間文教演藝團體提供免費巡迴服務</v>
      </c>
      <c r="N6" s="14" t="str">
        <f>'1.設定項目名稱'!H6</f>
        <v>T5</v>
      </c>
      <c r="O6" s="3" t="str">
        <f>IF(ISBLANK('1.設定項目名稱'!I6),"",'1.設定項目名稱'!I6)</f>
        <v/>
      </c>
    </row>
    <row r="7" spans="1:23" x14ac:dyDescent="0.25">
      <c r="D7" s="14" t="str">
        <f>'1.設定項目名稱'!F7</f>
        <v>O6</v>
      </c>
      <c r="E7" s="3" t="str">
        <f>IF(ISBLANK('1.設定項目名稱'!G7),"",'1.設定項目名稱'!G7)</f>
        <v/>
      </c>
      <c r="N7" s="14" t="str">
        <f>'1.設定項目名稱'!H7</f>
        <v>T6</v>
      </c>
      <c r="O7" s="3" t="str">
        <f>IF(ISBLANK('1.設定項目名稱'!I7),"",'1.設定項目名稱'!I7)</f>
        <v/>
      </c>
    </row>
    <row r="8" spans="1:23" x14ac:dyDescent="0.25">
      <c r="D8" s="14" t="str">
        <f>'1.設定項目名稱'!F8</f>
        <v>O7</v>
      </c>
      <c r="E8" s="3" t="str">
        <f>IF(ISBLANK('1.設定項目名稱'!G8),"",'1.設定項目名稱'!G8)</f>
        <v/>
      </c>
      <c r="N8" s="14" t="str">
        <f>'1.設定項目名稱'!H8</f>
        <v>T7</v>
      </c>
      <c r="O8" s="3" t="str">
        <f>IF(ISBLANK('1.設定項目名稱'!I8),"",'1.設定項目名稱'!I8)</f>
        <v/>
      </c>
    </row>
    <row r="9" spans="1:23" x14ac:dyDescent="0.25">
      <c r="D9" s="14" t="str">
        <f>'1.設定項目名稱'!F9</f>
        <v>O8</v>
      </c>
      <c r="E9" s="3" t="str">
        <f>IF(ISBLANK('1.設定項目名稱'!G9),"",'1.設定項目名稱'!G9)</f>
        <v/>
      </c>
      <c r="N9" s="14" t="str">
        <f>'1.設定項目名稱'!H9</f>
        <v>T8</v>
      </c>
      <c r="O9" s="3" t="str">
        <f>IF(ISBLANK('1.設定項目名稱'!I9),"",'1.設定項目名稱'!I9)</f>
        <v/>
      </c>
    </row>
    <row r="10" spans="1:23" x14ac:dyDescent="0.25">
      <c r="D10" s="14" t="str">
        <f>'1.設定項目名稱'!F10</f>
        <v>O9</v>
      </c>
      <c r="E10" s="3" t="str">
        <f>IF(ISBLANK('1.設定項目名稱'!G10),"",'1.設定項目名稱'!G10)</f>
        <v/>
      </c>
      <c r="N10" s="14" t="str">
        <f>'1.設定項目名稱'!H10</f>
        <v>T9</v>
      </c>
      <c r="O10" s="3" t="str">
        <f>IF(ISBLANK('1.設定項目名稱'!I10),"",'1.設定項目名稱'!I10)</f>
        <v/>
      </c>
    </row>
    <row r="11" spans="1:23" x14ac:dyDescent="0.25">
      <c r="D11" s="14" t="str">
        <f>'1.設定項目名稱'!F11</f>
        <v>O10</v>
      </c>
      <c r="E11" s="3" t="str">
        <f>IF(ISBLANK('1.設定項目名稱'!G11),"",'1.設定項目名稱'!G11)</f>
        <v/>
      </c>
      <c r="N11" s="14" t="str">
        <f>'1.設定項目名稱'!H11</f>
        <v>T10</v>
      </c>
      <c r="O11" s="3" t="str">
        <f>IF(ISBLANK('1.設定項目名稱'!I11),"",'1.設定項目名稱'!I11)</f>
        <v/>
      </c>
    </row>
    <row r="12" spans="1:23" x14ac:dyDescent="0.25">
      <c r="D12" s="12" t="str">
        <f>D2</f>
        <v>O1</v>
      </c>
      <c r="E12" s="13" t="str">
        <f>D3</f>
        <v>O2</v>
      </c>
      <c r="F12" s="13" t="str">
        <f>D4</f>
        <v>O3</v>
      </c>
      <c r="G12" s="13" t="str">
        <f>D5</f>
        <v>O4</v>
      </c>
      <c r="H12" s="13" t="str">
        <f>D6</f>
        <v>O5</v>
      </c>
      <c r="I12" s="13" t="str">
        <f>D7</f>
        <v>O6</v>
      </c>
      <c r="J12" s="13" t="str">
        <f>D8</f>
        <v>O7</v>
      </c>
      <c r="K12" s="13" t="str">
        <f>D9</f>
        <v>O8</v>
      </c>
      <c r="L12" s="13" t="str">
        <f>D10</f>
        <v>O9</v>
      </c>
      <c r="M12" s="13" t="str">
        <f>D11</f>
        <v>O10</v>
      </c>
      <c r="N12" s="12" t="str">
        <f>N2</f>
        <v>T1</v>
      </c>
      <c r="O12" s="13" t="str">
        <f>N3</f>
        <v>T2</v>
      </c>
      <c r="P12" s="13" t="str">
        <f>N4</f>
        <v>T3</v>
      </c>
      <c r="Q12" s="13" t="str">
        <f>N5</f>
        <v>T4</v>
      </c>
      <c r="R12" s="13" t="str">
        <f>N6</f>
        <v>T5</v>
      </c>
      <c r="S12" s="13" t="str">
        <f>N7</f>
        <v>T6</v>
      </c>
      <c r="T12" s="13" t="str">
        <f>N8</f>
        <v>T7</v>
      </c>
      <c r="U12" s="13" t="str">
        <f>N9</f>
        <v>T8</v>
      </c>
      <c r="V12" s="13" t="str">
        <f>N10</f>
        <v>T9</v>
      </c>
      <c r="W12" s="21" t="str">
        <f>N11</f>
        <v>T10</v>
      </c>
    </row>
    <row r="13" spans="1:23" ht="16.5" x14ac:dyDescent="0.25">
      <c r="A13" s="22"/>
      <c r="B13" s="76" t="s">
        <v>46</v>
      </c>
      <c r="C13" s="22" t="s">
        <v>47</v>
      </c>
      <c r="D13" s="22">
        <f>IF('2.評定項目'!C22="",0,'2.評定項目'!C22)</f>
        <v>6.5</v>
      </c>
      <c r="E13" s="76">
        <f>IF('2.評定項目'!C23="",0,'2.評定項目'!C23)</f>
        <v>2.5</v>
      </c>
      <c r="F13" s="76">
        <f>IF('2.評定項目'!C24="",0,'2.評定項目'!C24)</f>
        <v>4.5</v>
      </c>
      <c r="G13" s="76">
        <f>IF('2.評定項目'!C25="",0,'2.評定項目'!C25)</f>
        <v>5.5</v>
      </c>
      <c r="H13" s="76">
        <f>IF('2.評定項目'!C26="",0,'2.評定項目'!C26)</f>
        <v>2</v>
      </c>
      <c r="I13" s="76">
        <f>IF('2.評定項目'!C27="",0,'2.評定項目'!C27)</f>
        <v>0</v>
      </c>
      <c r="J13" s="76">
        <f>IF('2.評定項目'!C28="",0,'2.評定項目'!C28)</f>
        <v>0</v>
      </c>
      <c r="K13" s="76">
        <f>IF('2.評定項目'!C29="",0,'2.評定項目'!C29)</f>
        <v>0</v>
      </c>
      <c r="L13" s="76">
        <f>IF('2.評定項目'!C30="",0,'2.評定項目'!C30)</f>
        <v>0</v>
      </c>
      <c r="M13" s="76">
        <f>IF('2.評定項目'!C31="",0,'2.評定項目'!C31)</f>
        <v>0</v>
      </c>
      <c r="N13" s="22">
        <f>IF('2.評定項目'!C32="",0,'2.評定項目'!C32)</f>
        <v>5.5</v>
      </c>
      <c r="O13" s="76">
        <f>IF('2.評定項目'!C33="",0,'2.評定項目'!C33)</f>
        <v>4</v>
      </c>
      <c r="P13" s="76">
        <f>IF('2.評定項目'!C34="",0,'2.評定項目'!C34)</f>
        <v>5</v>
      </c>
      <c r="Q13" s="76">
        <f>IF('2.評定項目'!C35="",0,'2.評定項目'!C35)</f>
        <v>4</v>
      </c>
      <c r="R13" s="76">
        <f>IF('2.評定項目'!C36="",0,'2.評定項目'!C36)</f>
        <v>0</v>
      </c>
      <c r="S13" s="76">
        <f>IF('2.評定項目'!C37="",0,'2.評定項目'!C37)</f>
        <v>0</v>
      </c>
      <c r="T13" s="76">
        <f>IF('2.評定項目'!C38="",0,'2.評定項目'!C38)</f>
        <v>0</v>
      </c>
      <c r="U13" s="76">
        <f>IF('2.評定項目'!C39="",0,'2.評定項目'!C39)</f>
        <v>0</v>
      </c>
      <c r="V13" s="76">
        <f>IF('2.評定項目'!C40="",0,'2.評定項目'!C40)</f>
        <v>0</v>
      </c>
      <c r="W13" s="77">
        <f>IF('2.評定項目'!C41="",0,'2.評定項目'!C41)</f>
        <v>0</v>
      </c>
    </row>
    <row r="14" spans="1:23" s="13" customFormat="1" x14ac:dyDescent="0.25">
      <c r="A14" s="12" t="str">
        <f>'1.設定項目名稱'!B2</f>
        <v>S1</v>
      </c>
      <c r="B14" s="13" t="str">
        <f>IF(ISBLANK('1.設定項目名稱'!C2)," ",'1.設定項目名稱'!C2)</f>
        <v>專任教師學歷高且專業力強</v>
      </c>
      <c r="C14" s="23">
        <f>IF('2.評定項目'!C2="",0,'2.評定項目'!C2)</f>
        <v>4.5</v>
      </c>
      <c r="D14" s="15">
        <f>$C14*D$13</f>
        <v>29.25</v>
      </c>
      <c r="E14" s="15">
        <f t="shared" ref="E14:T29" si="0">$C14*E$13</f>
        <v>11.25</v>
      </c>
      <c r="F14" s="15">
        <f t="shared" si="0"/>
        <v>20.25</v>
      </c>
      <c r="G14" s="15">
        <f t="shared" si="0"/>
        <v>24.75</v>
      </c>
      <c r="H14" s="15">
        <f t="shared" si="0"/>
        <v>9</v>
      </c>
      <c r="I14" s="15">
        <f t="shared" si="0"/>
        <v>0</v>
      </c>
      <c r="J14" s="15">
        <f t="shared" si="0"/>
        <v>0</v>
      </c>
      <c r="K14" s="15">
        <f t="shared" si="0"/>
        <v>0</v>
      </c>
      <c r="L14" s="15">
        <f t="shared" si="0"/>
        <v>0</v>
      </c>
      <c r="M14" s="20">
        <f t="shared" si="0"/>
        <v>0</v>
      </c>
      <c r="N14" s="14">
        <f>$C14*N$13</f>
        <v>24.75</v>
      </c>
      <c r="O14" s="15">
        <f t="shared" si="0"/>
        <v>18</v>
      </c>
      <c r="P14" s="15">
        <f t="shared" si="0"/>
        <v>22.5</v>
      </c>
      <c r="Q14" s="15">
        <f t="shared" si="0"/>
        <v>18</v>
      </c>
      <c r="R14" s="15">
        <f t="shared" si="0"/>
        <v>0</v>
      </c>
      <c r="S14" s="15">
        <f t="shared" si="0"/>
        <v>0</v>
      </c>
      <c r="T14" s="15">
        <f t="shared" si="0"/>
        <v>0</v>
      </c>
      <c r="U14" s="15">
        <f t="shared" ref="O14:W29" si="1">$C14*U$13</f>
        <v>0</v>
      </c>
      <c r="V14" s="15">
        <f t="shared" si="1"/>
        <v>0</v>
      </c>
      <c r="W14" s="20">
        <f t="shared" si="1"/>
        <v>0</v>
      </c>
    </row>
    <row r="15" spans="1:23" x14ac:dyDescent="0.25">
      <c r="A15" s="14" t="str">
        <f>'1.設定項目名稱'!B3</f>
        <v>S2</v>
      </c>
      <c r="B15" s="15" t="str">
        <f>IF(ISBLANK('1.設定項目名稱'!C3)," ",'1.設定項目名稱'!C3)</f>
        <v>教師高度樂業願意積極參與校務</v>
      </c>
      <c r="C15" s="24">
        <f>IF('2.評定項目'!C3="",0,'2.評定項目'!C3)</f>
        <v>5</v>
      </c>
      <c r="D15" s="15">
        <f t="shared" ref="D15:S30" si="2">$C15*D$13</f>
        <v>32.5</v>
      </c>
      <c r="E15" s="15">
        <f t="shared" si="0"/>
        <v>12.5</v>
      </c>
      <c r="F15" s="15">
        <f t="shared" si="0"/>
        <v>22.5</v>
      </c>
      <c r="G15" s="15">
        <f t="shared" si="0"/>
        <v>27.5</v>
      </c>
      <c r="H15" s="15">
        <f t="shared" si="0"/>
        <v>10</v>
      </c>
      <c r="I15" s="15">
        <f t="shared" si="0"/>
        <v>0</v>
      </c>
      <c r="J15" s="15">
        <f t="shared" si="0"/>
        <v>0</v>
      </c>
      <c r="K15" s="15">
        <f t="shared" si="0"/>
        <v>0</v>
      </c>
      <c r="L15" s="15">
        <f t="shared" si="0"/>
        <v>0</v>
      </c>
      <c r="M15" s="20">
        <f t="shared" si="0"/>
        <v>0</v>
      </c>
      <c r="N15" s="14">
        <f t="shared" si="0"/>
        <v>27.5</v>
      </c>
      <c r="O15" s="15">
        <f t="shared" si="1"/>
        <v>20</v>
      </c>
      <c r="P15" s="15">
        <f t="shared" si="1"/>
        <v>25</v>
      </c>
      <c r="Q15" s="15">
        <f t="shared" si="1"/>
        <v>20</v>
      </c>
      <c r="R15" s="15">
        <f t="shared" si="1"/>
        <v>0</v>
      </c>
      <c r="S15" s="15">
        <f t="shared" si="1"/>
        <v>0</v>
      </c>
      <c r="T15" s="15">
        <f t="shared" si="1"/>
        <v>0</v>
      </c>
      <c r="U15" s="15">
        <f t="shared" si="1"/>
        <v>0</v>
      </c>
      <c r="V15" s="15">
        <f t="shared" si="1"/>
        <v>0</v>
      </c>
      <c r="W15" s="20">
        <f t="shared" si="1"/>
        <v>0</v>
      </c>
    </row>
    <row r="16" spans="1:23" x14ac:dyDescent="0.25">
      <c r="A16" s="14" t="str">
        <f>'1.設定項目名稱'!B4</f>
        <v>S3</v>
      </c>
      <c r="B16" s="15" t="str">
        <f>IF(ISBLANK('1.設定項目名稱'!C4)," ",'1.設定項目名稱'!C4)</f>
        <v>學校設備資源豐富滿足教學</v>
      </c>
      <c r="C16" s="24">
        <f>IF('2.評定項目'!C4="",0,'2.評定項目'!C4)</f>
        <v>3</v>
      </c>
      <c r="D16" s="15">
        <f t="shared" si="2"/>
        <v>19.5</v>
      </c>
      <c r="E16" s="15">
        <f t="shared" si="0"/>
        <v>7.5</v>
      </c>
      <c r="F16" s="15">
        <f t="shared" si="0"/>
        <v>13.5</v>
      </c>
      <c r="G16" s="15">
        <f t="shared" si="0"/>
        <v>16.5</v>
      </c>
      <c r="H16" s="15">
        <f t="shared" si="0"/>
        <v>6</v>
      </c>
      <c r="I16" s="15">
        <f t="shared" si="0"/>
        <v>0</v>
      </c>
      <c r="J16" s="15">
        <f t="shared" si="0"/>
        <v>0</v>
      </c>
      <c r="K16" s="15">
        <f t="shared" si="0"/>
        <v>0</v>
      </c>
      <c r="L16" s="15">
        <f t="shared" si="0"/>
        <v>0</v>
      </c>
      <c r="M16" s="20">
        <f t="shared" si="0"/>
        <v>0</v>
      </c>
      <c r="N16" s="14">
        <f t="shared" si="0"/>
        <v>16.5</v>
      </c>
      <c r="O16" s="15">
        <f t="shared" si="1"/>
        <v>12</v>
      </c>
      <c r="P16" s="15">
        <f t="shared" si="1"/>
        <v>15</v>
      </c>
      <c r="Q16" s="15">
        <f t="shared" si="1"/>
        <v>12</v>
      </c>
      <c r="R16" s="15">
        <f t="shared" si="1"/>
        <v>0</v>
      </c>
      <c r="S16" s="15">
        <f t="shared" si="1"/>
        <v>0</v>
      </c>
      <c r="T16" s="15">
        <f t="shared" si="1"/>
        <v>0</v>
      </c>
      <c r="U16" s="15">
        <f t="shared" si="1"/>
        <v>0</v>
      </c>
      <c r="V16" s="15">
        <f t="shared" si="1"/>
        <v>0</v>
      </c>
      <c r="W16" s="20">
        <f t="shared" si="1"/>
        <v>0</v>
      </c>
    </row>
    <row r="17" spans="1:23" x14ac:dyDescent="0.25">
      <c r="A17" s="14" t="str">
        <f>'1.設定項目名稱'!B5</f>
        <v>S4</v>
      </c>
      <c r="B17" s="15" t="str">
        <f>IF(ISBLANK('1.設定項目名稱'!C5)," ",'1.設定項目名稱'!C5)</f>
        <v>家長和社區關心和樂意協助學校</v>
      </c>
      <c r="C17" s="24">
        <f>IF('2.評定項目'!C5="",0,'2.評定項目'!C5)</f>
        <v>5.5</v>
      </c>
      <c r="D17" s="15">
        <f t="shared" si="2"/>
        <v>35.75</v>
      </c>
      <c r="E17" s="15">
        <f t="shared" si="0"/>
        <v>13.75</v>
      </c>
      <c r="F17" s="15">
        <f t="shared" si="0"/>
        <v>24.75</v>
      </c>
      <c r="G17" s="15">
        <f t="shared" si="0"/>
        <v>30.25</v>
      </c>
      <c r="H17" s="15">
        <f t="shared" si="0"/>
        <v>11</v>
      </c>
      <c r="I17" s="15">
        <f t="shared" si="0"/>
        <v>0</v>
      </c>
      <c r="J17" s="15">
        <f t="shared" si="0"/>
        <v>0</v>
      </c>
      <c r="K17" s="15">
        <f t="shared" si="0"/>
        <v>0</v>
      </c>
      <c r="L17" s="15">
        <f t="shared" si="0"/>
        <v>0</v>
      </c>
      <c r="M17" s="20">
        <f t="shared" si="0"/>
        <v>0</v>
      </c>
      <c r="N17" s="14">
        <f t="shared" si="0"/>
        <v>30.25</v>
      </c>
      <c r="O17" s="15">
        <f t="shared" si="1"/>
        <v>22</v>
      </c>
      <c r="P17" s="15">
        <f t="shared" si="1"/>
        <v>27.5</v>
      </c>
      <c r="Q17" s="15">
        <f t="shared" si="1"/>
        <v>22</v>
      </c>
      <c r="R17" s="15">
        <f t="shared" si="1"/>
        <v>0</v>
      </c>
      <c r="S17" s="15">
        <f t="shared" si="1"/>
        <v>0</v>
      </c>
      <c r="T17" s="15">
        <f t="shared" si="1"/>
        <v>0</v>
      </c>
      <c r="U17" s="15">
        <f t="shared" si="1"/>
        <v>0</v>
      </c>
      <c r="V17" s="15">
        <f t="shared" si="1"/>
        <v>0</v>
      </c>
      <c r="W17" s="20">
        <f t="shared" si="1"/>
        <v>0</v>
      </c>
    </row>
    <row r="18" spans="1:23" x14ac:dyDescent="0.25">
      <c r="A18" s="14" t="str">
        <f>'1.設定項目名稱'!B6</f>
        <v>S5</v>
      </c>
      <c r="B18" s="15" t="str">
        <f>IF(ISBLANK('1.設定項目名稱'!C6)," ",'1.設定項目名稱'!C6)</f>
        <v>學校特色教學團隊強且成果多</v>
      </c>
      <c r="C18" s="24">
        <f>IF('2.評定項目'!C6="",0,'2.評定項目'!C6)</f>
        <v>5</v>
      </c>
      <c r="D18" s="15">
        <f t="shared" si="2"/>
        <v>32.5</v>
      </c>
      <c r="E18" s="15">
        <f t="shared" si="0"/>
        <v>12.5</v>
      </c>
      <c r="F18" s="15">
        <f t="shared" si="0"/>
        <v>22.5</v>
      </c>
      <c r="G18" s="15">
        <f t="shared" si="0"/>
        <v>27.5</v>
      </c>
      <c r="H18" s="15">
        <f t="shared" si="0"/>
        <v>10</v>
      </c>
      <c r="I18" s="15">
        <f t="shared" si="0"/>
        <v>0</v>
      </c>
      <c r="J18" s="15">
        <f t="shared" si="0"/>
        <v>0</v>
      </c>
      <c r="K18" s="15">
        <f t="shared" si="0"/>
        <v>0</v>
      </c>
      <c r="L18" s="15">
        <f t="shared" si="0"/>
        <v>0</v>
      </c>
      <c r="M18" s="20">
        <f t="shared" si="0"/>
        <v>0</v>
      </c>
      <c r="N18" s="14">
        <f t="shared" si="0"/>
        <v>27.5</v>
      </c>
      <c r="O18" s="15">
        <f t="shared" si="1"/>
        <v>20</v>
      </c>
      <c r="P18" s="15">
        <f t="shared" si="1"/>
        <v>25</v>
      </c>
      <c r="Q18" s="15">
        <f t="shared" si="1"/>
        <v>20</v>
      </c>
      <c r="R18" s="15">
        <f t="shared" si="1"/>
        <v>0</v>
      </c>
      <c r="S18" s="15">
        <f t="shared" si="1"/>
        <v>0</v>
      </c>
      <c r="T18" s="15">
        <f t="shared" si="1"/>
        <v>0</v>
      </c>
      <c r="U18" s="15">
        <f t="shared" si="1"/>
        <v>0</v>
      </c>
      <c r="V18" s="15">
        <f t="shared" si="1"/>
        <v>0</v>
      </c>
      <c r="W18" s="20">
        <f t="shared" si="1"/>
        <v>0</v>
      </c>
    </row>
    <row r="19" spans="1:23" x14ac:dyDescent="0.25">
      <c r="A19" s="14" t="str">
        <f>'1.設定項目名稱'!B7</f>
        <v>S6</v>
      </c>
      <c r="B19" s="15" t="str">
        <f>IF(ISBLANK('1.設定項目名稱'!C7)," ",'1.設定項目名稱'!C7)</f>
        <v xml:space="preserve"> </v>
      </c>
      <c r="C19" s="24">
        <f>IF('2.評定項目'!C7="",0,'2.評定項目'!C7)</f>
        <v>0</v>
      </c>
      <c r="D19" s="15">
        <f t="shared" si="2"/>
        <v>0</v>
      </c>
      <c r="E19" s="15">
        <f t="shared" si="0"/>
        <v>0</v>
      </c>
      <c r="F19" s="15">
        <f t="shared" si="0"/>
        <v>0</v>
      </c>
      <c r="G19" s="15">
        <f t="shared" si="0"/>
        <v>0</v>
      </c>
      <c r="H19" s="15">
        <f t="shared" si="0"/>
        <v>0</v>
      </c>
      <c r="I19" s="15">
        <f t="shared" si="0"/>
        <v>0</v>
      </c>
      <c r="J19" s="15">
        <f t="shared" si="0"/>
        <v>0</v>
      </c>
      <c r="K19" s="15">
        <f t="shared" si="0"/>
        <v>0</v>
      </c>
      <c r="L19" s="15">
        <f t="shared" si="0"/>
        <v>0</v>
      </c>
      <c r="M19" s="20">
        <f t="shared" si="0"/>
        <v>0</v>
      </c>
      <c r="N19" s="14">
        <f t="shared" si="0"/>
        <v>0</v>
      </c>
      <c r="O19" s="15">
        <f t="shared" si="1"/>
        <v>0</v>
      </c>
      <c r="P19" s="15">
        <f t="shared" si="1"/>
        <v>0</v>
      </c>
      <c r="Q19" s="15">
        <f t="shared" si="1"/>
        <v>0</v>
      </c>
      <c r="R19" s="15">
        <f t="shared" si="1"/>
        <v>0</v>
      </c>
      <c r="S19" s="15">
        <f t="shared" si="1"/>
        <v>0</v>
      </c>
      <c r="T19" s="15">
        <f t="shared" si="1"/>
        <v>0</v>
      </c>
      <c r="U19" s="15">
        <f t="shared" si="1"/>
        <v>0</v>
      </c>
      <c r="V19" s="15">
        <f t="shared" si="1"/>
        <v>0</v>
      </c>
      <c r="W19" s="20">
        <f t="shared" si="1"/>
        <v>0</v>
      </c>
    </row>
    <row r="20" spans="1:23" x14ac:dyDescent="0.25">
      <c r="A20" s="14" t="str">
        <f>'1.設定項目名稱'!B8</f>
        <v>S7</v>
      </c>
      <c r="B20" s="15" t="str">
        <f>IF(ISBLANK('1.設定項目名稱'!C8)," ",'1.設定項目名稱'!C8)</f>
        <v xml:space="preserve"> </v>
      </c>
      <c r="C20" s="24">
        <f>IF('2.評定項目'!C8="",0,'2.評定項目'!C8)</f>
        <v>0</v>
      </c>
      <c r="D20" s="15">
        <f t="shared" si="2"/>
        <v>0</v>
      </c>
      <c r="E20" s="15">
        <f t="shared" si="0"/>
        <v>0</v>
      </c>
      <c r="F20" s="15">
        <f t="shared" si="0"/>
        <v>0</v>
      </c>
      <c r="G20" s="15">
        <f t="shared" si="0"/>
        <v>0</v>
      </c>
      <c r="H20" s="15">
        <f t="shared" si="0"/>
        <v>0</v>
      </c>
      <c r="I20" s="15">
        <f t="shared" si="0"/>
        <v>0</v>
      </c>
      <c r="J20" s="15">
        <f t="shared" si="0"/>
        <v>0</v>
      </c>
      <c r="K20" s="15">
        <f t="shared" si="0"/>
        <v>0</v>
      </c>
      <c r="L20" s="15">
        <f t="shared" si="0"/>
        <v>0</v>
      </c>
      <c r="M20" s="20">
        <f t="shared" si="0"/>
        <v>0</v>
      </c>
      <c r="N20" s="14">
        <f t="shared" si="0"/>
        <v>0</v>
      </c>
      <c r="O20" s="15">
        <f t="shared" si="1"/>
        <v>0</v>
      </c>
      <c r="P20" s="15">
        <f t="shared" si="1"/>
        <v>0</v>
      </c>
      <c r="Q20" s="15">
        <f t="shared" si="1"/>
        <v>0</v>
      </c>
      <c r="R20" s="15">
        <f t="shared" si="1"/>
        <v>0</v>
      </c>
      <c r="S20" s="15">
        <f t="shared" si="1"/>
        <v>0</v>
      </c>
      <c r="T20" s="15">
        <f t="shared" si="1"/>
        <v>0</v>
      </c>
      <c r="U20" s="15">
        <f t="shared" si="1"/>
        <v>0</v>
      </c>
      <c r="V20" s="15">
        <f t="shared" si="1"/>
        <v>0</v>
      </c>
      <c r="W20" s="20">
        <f t="shared" si="1"/>
        <v>0</v>
      </c>
    </row>
    <row r="21" spans="1:23" x14ac:dyDescent="0.25">
      <c r="A21" s="14" t="str">
        <f>'1.設定項目名稱'!B9</f>
        <v>S8</v>
      </c>
      <c r="B21" s="15" t="str">
        <f>IF(ISBLANK('1.設定項目名稱'!C9)," ",'1.設定項目名稱'!C9)</f>
        <v xml:space="preserve"> </v>
      </c>
      <c r="C21" s="24">
        <f>IF('2.評定項目'!C9="",0,'2.評定項目'!C9)</f>
        <v>0</v>
      </c>
      <c r="D21" s="15">
        <f t="shared" si="2"/>
        <v>0</v>
      </c>
      <c r="E21" s="15">
        <f t="shared" si="0"/>
        <v>0</v>
      </c>
      <c r="F21" s="15">
        <f t="shared" si="0"/>
        <v>0</v>
      </c>
      <c r="G21" s="15">
        <f t="shared" si="0"/>
        <v>0</v>
      </c>
      <c r="H21" s="15">
        <f t="shared" si="0"/>
        <v>0</v>
      </c>
      <c r="I21" s="15">
        <f t="shared" si="0"/>
        <v>0</v>
      </c>
      <c r="J21" s="15">
        <f t="shared" si="0"/>
        <v>0</v>
      </c>
      <c r="K21" s="15">
        <f t="shared" si="0"/>
        <v>0</v>
      </c>
      <c r="L21" s="15">
        <f t="shared" si="0"/>
        <v>0</v>
      </c>
      <c r="M21" s="20">
        <f t="shared" si="0"/>
        <v>0</v>
      </c>
      <c r="N21" s="14">
        <f t="shared" si="0"/>
        <v>0</v>
      </c>
      <c r="O21" s="15">
        <f t="shared" si="1"/>
        <v>0</v>
      </c>
      <c r="P21" s="15">
        <f t="shared" si="1"/>
        <v>0</v>
      </c>
      <c r="Q21" s="15">
        <f t="shared" si="1"/>
        <v>0</v>
      </c>
      <c r="R21" s="15">
        <f t="shared" si="1"/>
        <v>0</v>
      </c>
      <c r="S21" s="15">
        <f t="shared" si="1"/>
        <v>0</v>
      </c>
      <c r="T21" s="15">
        <f t="shared" si="1"/>
        <v>0</v>
      </c>
      <c r="U21" s="15">
        <f t="shared" si="1"/>
        <v>0</v>
      </c>
      <c r="V21" s="15">
        <f t="shared" si="1"/>
        <v>0</v>
      </c>
      <c r="W21" s="20">
        <f t="shared" si="1"/>
        <v>0</v>
      </c>
    </row>
    <row r="22" spans="1:23" x14ac:dyDescent="0.25">
      <c r="A22" s="14" t="str">
        <f>'1.設定項目名稱'!B10</f>
        <v>S9</v>
      </c>
      <c r="B22" s="15" t="str">
        <f>IF(ISBLANK('1.設定項目名稱'!C10)," ",'1.設定項目名稱'!C10)</f>
        <v xml:space="preserve"> </v>
      </c>
      <c r="C22" s="24">
        <f>IF('2.評定項目'!C10="",0,'2.評定項目'!C10)</f>
        <v>0</v>
      </c>
      <c r="D22" s="15">
        <f t="shared" si="2"/>
        <v>0</v>
      </c>
      <c r="E22" s="15">
        <f t="shared" si="0"/>
        <v>0</v>
      </c>
      <c r="F22" s="15">
        <f t="shared" si="0"/>
        <v>0</v>
      </c>
      <c r="G22" s="15">
        <f t="shared" si="0"/>
        <v>0</v>
      </c>
      <c r="H22" s="15">
        <f t="shared" si="0"/>
        <v>0</v>
      </c>
      <c r="I22" s="15">
        <f t="shared" si="0"/>
        <v>0</v>
      </c>
      <c r="J22" s="15">
        <f t="shared" si="0"/>
        <v>0</v>
      </c>
      <c r="K22" s="15">
        <f t="shared" si="0"/>
        <v>0</v>
      </c>
      <c r="L22" s="15">
        <f t="shared" si="0"/>
        <v>0</v>
      </c>
      <c r="M22" s="20">
        <f t="shared" si="0"/>
        <v>0</v>
      </c>
      <c r="N22" s="14">
        <f t="shared" si="0"/>
        <v>0</v>
      </c>
      <c r="O22" s="15">
        <f t="shared" si="1"/>
        <v>0</v>
      </c>
      <c r="P22" s="15">
        <f t="shared" si="1"/>
        <v>0</v>
      </c>
      <c r="Q22" s="15">
        <f t="shared" si="1"/>
        <v>0</v>
      </c>
      <c r="R22" s="15">
        <f t="shared" si="1"/>
        <v>0</v>
      </c>
      <c r="S22" s="15">
        <f t="shared" si="1"/>
        <v>0</v>
      </c>
      <c r="T22" s="15">
        <f t="shared" si="1"/>
        <v>0</v>
      </c>
      <c r="U22" s="15">
        <f t="shared" si="1"/>
        <v>0</v>
      </c>
      <c r="V22" s="15">
        <f t="shared" si="1"/>
        <v>0</v>
      </c>
      <c r="W22" s="20">
        <f t="shared" si="1"/>
        <v>0</v>
      </c>
    </row>
    <row r="23" spans="1:23" x14ac:dyDescent="0.25">
      <c r="A23" s="18" t="str">
        <f>'1.設定項目名稱'!B11</f>
        <v>S10</v>
      </c>
      <c r="B23" s="19" t="str">
        <f>IF(ISBLANK('1.設定項目名稱'!C11)," ",'1.設定項目名稱'!C11)</f>
        <v xml:space="preserve"> </v>
      </c>
      <c r="C23" s="26">
        <f>IF('2.評定項目'!C11="",0,'2.評定項目'!C11)</f>
        <v>0</v>
      </c>
      <c r="D23" s="19">
        <f t="shared" si="2"/>
        <v>0</v>
      </c>
      <c r="E23" s="19">
        <f t="shared" si="0"/>
        <v>0</v>
      </c>
      <c r="F23" s="19">
        <f t="shared" si="0"/>
        <v>0</v>
      </c>
      <c r="G23" s="19">
        <f t="shared" si="0"/>
        <v>0</v>
      </c>
      <c r="H23" s="19">
        <f t="shared" si="0"/>
        <v>0</v>
      </c>
      <c r="I23" s="19">
        <f t="shared" si="0"/>
        <v>0</v>
      </c>
      <c r="J23" s="19">
        <f t="shared" si="0"/>
        <v>0</v>
      </c>
      <c r="K23" s="19">
        <f t="shared" si="0"/>
        <v>0</v>
      </c>
      <c r="L23" s="19">
        <f t="shared" si="0"/>
        <v>0</v>
      </c>
      <c r="M23" s="25">
        <f t="shared" si="0"/>
        <v>0</v>
      </c>
      <c r="N23" s="18">
        <f t="shared" si="0"/>
        <v>0</v>
      </c>
      <c r="O23" s="19">
        <f t="shared" si="1"/>
        <v>0</v>
      </c>
      <c r="P23" s="19">
        <f t="shared" si="1"/>
        <v>0</v>
      </c>
      <c r="Q23" s="19">
        <f t="shared" si="1"/>
        <v>0</v>
      </c>
      <c r="R23" s="19">
        <f t="shared" si="1"/>
        <v>0</v>
      </c>
      <c r="S23" s="19">
        <f t="shared" si="1"/>
        <v>0</v>
      </c>
      <c r="T23" s="19">
        <f t="shared" si="1"/>
        <v>0</v>
      </c>
      <c r="U23" s="19">
        <f t="shared" si="1"/>
        <v>0</v>
      </c>
      <c r="V23" s="19">
        <f t="shared" si="1"/>
        <v>0</v>
      </c>
      <c r="W23" s="25">
        <f t="shared" si="1"/>
        <v>0</v>
      </c>
    </row>
    <row r="24" spans="1:23" s="13" customFormat="1" x14ac:dyDescent="0.25">
      <c r="A24" s="15" t="str">
        <f>'1.設定項目名稱'!D2</f>
        <v>W1</v>
      </c>
      <c r="B24" s="15" t="str">
        <f>IF(ISBLANK('1.設定項目名稱'!E2),"",'1.設定項目名稱'!E2)</f>
        <v>教師年齡偏高多數屆臨退休</v>
      </c>
      <c r="C24" s="24">
        <f>IF('2.評定項目'!C12="",0,'2.評定項目'!C12)</f>
        <v>3</v>
      </c>
      <c r="D24" s="13">
        <f>$C24*D$13</f>
        <v>19.5</v>
      </c>
      <c r="E24" s="13">
        <f t="shared" si="0"/>
        <v>7.5</v>
      </c>
      <c r="F24" s="13">
        <f t="shared" si="0"/>
        <v>13.5</v>
      </c>
      <c r="G24" s="13">
        <f t="shared" si="0"/>
        <v>16.5</v>
      </c>
      <c r="H24" s="13">
        <f t="shared" si="0"/>
        <v>6</v>
      </c>
      <c r="I24" s="13">
        <f t="shared" si="0"/>
        <v>0</v>
      </c>
      <c r="J24" s="13">
        <f t="shared" si="0"/>
        <v>0</v>
      </c>
      <c r="K24" s="13">
        <f t="shared" si="0"/>
        <v>0</v>
      </c>
      <c r="L24" s="13">
        <f t="shared" si="0"/>
        <v>0</v>
      </c>
      <c r="M24" s="21">
        <f t="shared" si="0"/>
        <v>0</v>
      </c>
      <c r="N24" s="12">
        <f>$C24*N$13</f>
        <v>16.5</v>
      </c>
      <c r="O24" s="13">
        <f t="shared" si="0"/>
        <v>12</v>
      </c>
      <c r="P24" s="13">
        <f t="shared" si="0"/>
        <v>15</v>
      </c>
      <c r="Q24" s="13">
        <f t="shared" si="0"/>
        <v>12</v>
      </c>
      <c r="R24" s="13">
        <f t="shared" si="0"/>
        <v>0</v>
      </c>
      <c r="S24" s="13">
        <f t="shared" si="0"/>
        <v>0</v>
      </c>
      <c r="T24" s="13">
        <f t="shared" si="0"/>
        <v>0</v>
      </c>
      <c r="U24" s="13">
        <f t="shared" si="1"/>
        <v>0</v>
      </c>
      <c r="V24" s="13">
        <f t="shared" si="1"/>
        <v>0</v>
      </c>
      <c r="W24" s="21">
        <f t="shared" si="1"/>
        <v>0</v>
      </c>
    </row>
    <row r="25" spans="1:23" x14ac:dyDescent="0.25">
      <c r="A25" s="3" t="str">
        <f>'1.設定項目名稱'!D3</f>
        <v>W2</v>
      </c>
      <c r="B25" s="15" t="str">
        <f>IF(ISBLANK('1.設定項目名稱'!E3),"",'1.設定項目名稱'!E3)</f>
        <v>經濟不利條件學生偏多需要協助</v>
      </c>
      <c r="C25" s="24">
        <f>IF('2.評定項目'!C13="",0,'2.評定項目'!C13)</f>
        <v>3.5</v>
      </c>
      <c r="D25" s="15">
        <f t="shared" si="2"/>
        <v>22.75</v>
      </c>
      <c r="E25" s="15">
        <f t="shared" si="0"/>
        <v>8.75</v>
      </c>
      <c r="F25" s="15">
        <f t="shared" si="0"/>
        <v>15.75</v>
      </c>
      <c r="G25" s="15">
        <f t="shared" si="0"/>
        <v>19.25</v>
      </c>
      <c r="H25" s="15">
        <f t="shared" si="0"/>
        <v>7</v>
      </c>
      <c r="I25" s="15">
        <f t="shared" si="0"/>
        <v>0</v>
      </c>
      <c r="J25" s="15">
        <f t="shared" si="0"/>
        <v>0</v>
      </c>
      <c r="K25" s="15">
        <f t="shared" si="0"/>
        <v>0</v>
      </c>
      <c r="L25" s="15">
        <f t="shared" si="0"/>
        <v>0</v>
      </c>
      <c r="M25" s="20">
        <f t="shared" si="0"/>
        <v>0</v>
      </c>
      <c r="N25" s="14">
        <f t="shared" si="2"/>
        <v>19.25</v>
      </c>
      <c r="O25" s="15">
        <f t="shared" si="1"/>
        <v>14</v>
      </c>
      <c r="P25" s="15">
        <f t="shared" si="1"/>
        <v>17.5</v>
      </c>
      <c r="Q25" s="15">
        <f t="shared" si="1"/>
        <v>14</v>
      </c>
      <c r="R25" s="15">
        <f t="shared" si="1"/>
        <v>0</v>
      </c>
      <c r="S25" s="15">
        <f t="shared" si="1"/>
        <v>0</v>
      </c>
      <c r="T25" s="15">
        <f t="shared" si="1"/>
        <v>0</v>
      </c>
      <c r="U25" s="15">
        <f t="shared" si="1"/>
        <v>0</v>
      </c>
      <c r="V25" s="15">
        <f t="shared" si="1"/>
        <v>0</v>
      </c>
      <c r="W25" s="20">
        <f t="shared" si="1"/>
        <v>0</v>
      </c>
    </row>
    <row r="26" spans="1:23" x14ac:dyDescent="0.25">
      <c r="A26" s="3" t="str">
        <f>'1.設定項目名稱'!D4</f>
        <v>W3</v>
      </c>
      <c r="B26" s="15" t="str">
        <f>IF(ISBLANK('1.設定項目名稱'!E4),"",'1.設定項目名稱'!E4)</f>
        <v>圖書設備汰舊更新較慢</v>
      </c>
      <c r="C26" s="24">
        <f>IF('2.評定項目'!C14="",0,'2.評定項目'!C14)</f>
        <v>4.5</v>
      </c>
      <c r="D26" s="15">
        <f t="shared" si="2"/>
        <v>29.25</v>
      </c>
      <c r="E26" s="15">
        <f t="shared" si="0"/>
        <v>11.25</v>
      </c>
      <c r="F26" s="15">
        <f t="shared" si="0"/>
        <v>20.25</v>
      </c>
      <c r="G26" s="15">
        <f t="shared" si="0"/>
        <v>24.75</v>
      </c>
      <c r="H26" s="15">
        <f t="shared" si="0"/>
        <v>9</v>
      </c>
      <c r="I26" s="15">
        <f t="shared" si="0"/>
        <v>0</v>
      </c>
      <c r="J26" s="15">
        <f t="shared" si="0"/>
        <v>0</v>
      </c>
      <c r="K26" s="15">
        <f t="shared" si="0"/>
        <v>0</v>
      </c>
      <c r="L26" s="15">
        <f t="shared" si="0"/>
        <v>0</v>
      </c>
      <c r="M26" s="20">
        <f t="shared" si="0"/>
        <v>0</v>
      </c>
      <c r="N26" s="14">
        <f t="shared" si="2"/>
        <v>24.75</v>
      </c>
      <c r="O26" s="15">
        <f t="shared" si="1"/>
        <v>18</v>
      </c>
      <c r="P26" s="15">
        <f t="shared" si="1"/>
        <v>22.5</v>
      </c>
      <c r="Q26" s="15">
        <f t="shared" si="1"/>
        <v>18</v>
      </c>
      <c r="R26" s="15">
        <f t="shared" si="1"/>
        <v>0</v>
      </c>
      <c r="S26" s="15">
        <f t="shared" si="1"/>
        <v>0</v>
      </c>
      <c r="T26" s="15">
        <f t="shared" si="1"/>
        <v>0</v>
      </c>
      <c r="U26" s="15">
        <f t="shared" si="1"/>
        <v>0</v>
      </c>
      <c r="V26" s="15">
        <f t="shared" si="1"/>
        <v>0</v>
      </c>
      <c r="W26" s="20">
        <f t="shared" si="1"/>
        <v>0</v>
      </c>
    </row>
    <row r="27" spans="1:23" x14ac:dyDescent="0.25">
      <c r="A27" s="3" t="str">
        <f>'1.設定項目名稱'!D5</f>
        <v>W4</v>
      </c>
      <c r="B27" s="15" t="str">
        <f>IF(ISBLANK('1.設定項目名稱'!E5),"",'1.設定項目名稱'!E5)</f>
        <v>外語教學師資不足需向外招聘</v>
      </c>
      <c r="C27" s="24">
        <f>IF('2.評定項目'!C15="",0,'2.評定項目'!C15)</f>
        <v>6</v>
      </c>
      <c r="D27" s="15">
        <f t="shared" si="2"/>
        <v>39</v>
      </c>
      <c r="E27" s="15">
        <f t="shared" si="0"/>
        <v>15</v>
      </c>
      <c r="F27" s="15">
        <f t="shared" si="0"/>
        <v>27</v>
      </c>
      <c r="G27" s="15">
        <f t="shared" si="0"/>
        <v>33</v>
      </c>
      <c r="H27" s="15">
        <f t="shared" si="0"/>
        <v>12</v>
      </c>
      <c r="I27" s="15">
        <f t="shared" si="0"/>
        <v>0</v>
      </c>
      <c r="J27" s="15">
        <f t="shared" si="0"/>
        <v>0</v>
      </c>
      <c r="K27" s="15">
        <f t="shared" si="0"/>
        <v>0</v>
      </c>
      <c r="L27" s="15">
        <f t="shared" si="0"/>
        <v>0</v>
      </c>
      <c r="M27" s="20">
        <f t="shared" si="0"/>
        <v>0</v>
      </c>
      <c r="N27" s="14">
        <f t="shared" si="2"/>
        <v>33</v>
      </c>
      <c r="O27" s="15">
        <f t="shared" si="1"/>
        <v>24</v>
      </c>
      <c r="P27" s="15">
        <f t="shared" si="1"/>
        <v>30</v>
      </c>
      <c r="Q27" s="15">
        <f t="shared" si="1"/>
        <v>24</v>
      </c>
      <c r="R27" s="15">
        <f t="shared" si="1"/>
        <v>0</v>
      </c>
      <c r="S27" s="15">
        <f t="shared" si="1"/>
        <v>0</v>
      </c>
      <c r="T27" s="15">
        <f t="shared" si="1"/>
        <v>0</v>
      </c>
      <c r="U27" s="15">
        <f t="shared" si="1"/>
        <v>0</v>
      </c>
      <c r="V27" s="15">
        <f t="shared" si="1"/>
        <v>0</v>
      </c>
      <c r="W27" s="20">
        <f t="shared" si="1"/>
        <v>0</v>
      </c>
    </row>
    <row r="28" spans="1:23" x14ac:dyDescent="0.25">
      <c r="A28" s="3" t="str">
        <f>'1.設定項目名稱'!D6</f>
        <v>W5</v>
      </c>
      <c r="B28" s="15" t="str">
        <f>IF(ISBLANK('1.設定項目名稱'!E6),"",'1.設定項目名稱'!E6)</f>
        <v>科技課程教材相對他校顯得陳舊</v>
      </c>
      <c r="C28" s="24">
        <f>IF('2.評定項目'!C16="",0,'2.評定項目'!C16)</f>
        <v>4.5</v>
      </c>
      <c r="D28" s="15">
        <f t="shared" si="2"/>
        <v>29.25</v>
      </c>
      <c r="E28" s="15">
        <f t="shared" si="0"/>
        <v>11.25</v>
      </c>
      <c r="F28" s="15">
        <f t="shared" si="0"/>
        <v>20.25</v>
      </c>
      <c r="G28" s="15">
        <f t="shared" si="0"/>
        <v>24.75</v>
      </c>
      <c r="H28" s="15">
        <f t="shared" si="0"/>
        <v>9</v>
      </c>
      <c r="I28" s="15">
        <f t="shared" si="0"/>
        <v>0</v>
      </c>
      <c r="J28" s="15">
        <f t="shared" si="0"/>
        <v>0</v>
      </c>
      <c r="K28" s="15">
        <f t="shared" si="0"/>
        <v>0</v>
      </c>
      <c r="L28" s="15">
        <f t="shared" si="0"/>
        <v>0</v>
      </c>
      <c r="M28" s="20">
        <f t="shared" si="0"/>
        <v>0</v>
      </c>
      <c r="N28" s="14">
        <f t="shared" si="2"/>
        <v>24.75</v>
      </c>
      <c r="O28" s="15">
        <f t="shared" si="1"/>
        <v>18</v>
      </c>
      <c r="P28" s="15">
        <f t="shared" si="1"/>
        <v>22.5</v>
      </c>
      <c r="Q28" s="15">
        <f t="shared" si="1"/>
        <v>18</v>
      </c>
      <c r="R28" s="15">
        <f t="shared" si="1"/>
        <v>0</v>
      </c>
      <c r="S28" s="15">
        <f t="shared" si="1"/>
        <v>0</v>
      </c>
      <c r="T28" s="15">
        <f t="shared" si="1"/>
        <v>0</v>
      </c>
      <c r="U28" s="15">
        <f t="shared" si="1"/>
        <v>0</v>
      </c>
      <c r="V28" s="15">
        <f t="shared" si="1"/>
        <v>0</v>
      </c>
      <c r="W28" s="20">
        <f t="shared" si="1"/>
        <v>0</v>
      </c>
    </row>
    <row r="29" spans="1:23" x14ac:dyDescent="0.25">
      <c r="A29" s="3" t="str">
        <f>'1.設定項目名稱'!D7</f>
        <v>W6</v>
      </c>
      <c r="B29" s="15" t="str">
        <f>IF(ISBLANK('1.設定項目名稱'!E7),"",'1.設定項目名稱'!E7)</f>
        <v/>
      </c>
      <c r="C29" s="24">
        <f>IF('2.評定項目'!C17="",0,'2.評定項目'!C17)</f>
        <v>0</v>
      </c>
      <c r="D29" s="15">
        <f t="shared" si="2"/>
        <v>0</v>
      </c>
      <c r="E29" s="15">
        <f t="shared" si="0"/>
        <v>0</v>
      </c>
      <c r="F29" s="15">
        <f t="shared" si="0"/>
        <v>0</v>
      </c>
      <c r="G29" s="15">
        <f t="shared" si="0"/>
        <v>0</v>
      </c>
      <c r="H29" s="15">
        <f t="shared" si="0"/>
        <v>0</v>
      </c>
      <c r="I29" s="15">
        <f t="shared" si="0"/>
        <v>0</v>
      </c>
      <c r="J29" s="15">
        <f t="shared" si="0"/>
        <v>0</v>
      </c>
      <c r="K29" s="15">
        <f t="shared" si="0"/>
        <v>0</v>
      </c>
      <c r="L29" s="15">
        <f t="shared" si="0"/>
        <v>0</v>
      </c>
      <c r="M29" s="20">
        <f t="shared" si="0"/>
        <v>0</v>
      </c>
      <c r="N29" s="14">
        <f t="shared" si="2"/>
        <v>0</v>
      </c>
      <c r="O29" s="15">
        <f t="shared" si="1"/>
        <v>0</v>
      </c>
      <c r="P29" s="15">
        <f t="shared" si="1"/>
        <v>0</v>
      </c>
      <c r="Q29" s="15">
        <f t="shared" si="1"/>
        <v>0</v>
      </c>
      <c r="R29" s="15">
        <f t="shared" si="1"/>
        <v>0</v>
      </c>
      <c r="S29" s="15">
        <f t="shared" si="1"/>
        <v>0</v>
      </c>
      <c r="T29" s="15">
        <f t="shared" si="1"/>
        <v>0</v>
      </c>
      <c r="U29" s="15">
        <f t="shared" si="1"/>
        <v>0</v>
      </c>
      <c r="V29" s="15">
        <f t="shared" si="1"/>
        <v>0</v>
      </c>
      <c r="W29" s="20">
        <f t="shared" si="1"/>
        <v>0</v>
      </c>
    </row>
    <row r="30" spans="1:23" x14ac:dyDescent="0.25">
      <c r="A30" s="3" t="str">
        <f>'1.設定項目名稱'!D8</f>
        <v>W7</v>
      </c>
      <c r="B30" s="15" t="str">
        <f>IF(ISBLANK('1.設定項目名稱'!E8),"",'1.設定項目名稱'!E8)</f>
        <v/>
      </c>
      <c r="C30" s="24">
        <f>IF('2.評定項目'!C18="",0,'2.評定項目'!C18)</f>
        <v>0</v>
      </c>
      <c r="D30" s="15">
        <f t="shared" si="2"/>
        <v>0</v>
      </c>
      <c r="E30" s="15">
        <f t="shared" si="2"/>
        <v>0</v>
      </c>
      <c r="F30" s="15">
        <f t="shared" si="2"/>
        <v>0</v>
      </c>
      <c r="G30" s="15">
        <f t="shared" si="2"/>
        <v>0</v>
      </c>
      <c r="H30" s="15">
        <f t="shared" si="2"/>
        <v>0</v>
      </c>
      <c r="I30" s="15">
        <f t="shared" si="2"/>
        <v>0</v>
      </c>
      <c r="J30" s="15">
        <f t="shared" si="2"/>
        <v>0</v>
      </c>
      <c r="K30" s="15">
        <f t="shared" si="2"/>
        <v>0</v>
      </c>
      <c r="L30" s="15">
        <f t="shared" si="2"/>
        <v>0</v>
      </c>
      <c r="M30" s="20">
        <f t="shared" si="2"/>
        <v>0</v>
      </c>
      <c r="N30" s="14">
        <f t="shared" si="2"/>
        <v>0</v>
      </c>
      <c r="O30" s="15">
        <f t="shared" si="2"/>
        <v>0</v>
      </c>
      <c r="P30" s="15">
        <f t="shared" si="2"/>
        <v>0</v>
      </c>
      <c r="Q30" s="15">
        <f t="shared" si="2"/>
        <v>0</v>
      </c>
      <c r="R30" s="15">
        <f t="shared" si="2"/>
        <v>0</v>
      </c>
      <c r="S30" s="15">
        <f t="shared" si="2"/>
        <v>0</v>
      </c>
      <c r="T30" s="15">
        <f t="shared" ref="O30:W33" si="3">$C30*T$13</f>
        <v>0</v>
      </c>
      <c r="U30" s="15">
        <f t="shared" si="3"/>
        <v>0</v>
      </c>
      <c r="V30" s="15">
        <f t="shared" si="3"/>
        <v>0</v>
      </c>
      <c r="W30" s="20">
        <f t="shared" si="3"/>
        <v>0</v>
      </c>
    </row>
    <row r="31" spans="1:23" x14ac:dyDescent="0.25">
      <c r="A31" s="3" t="str">
        <f>'1.設定項目名稱'!D9</f>
        <v>W8</v>
      </c>
      <c r="B31" s="15" t="str">
        <f>IF(ISBLANK('1.設定項目名稱'!E9),"",'1.設定項目名稱'!E9)</f>
        <v/>
      </c>
      <c r="C31" s="24">
        <f>IF('2.評定項目'!C19="",0,'2.評定項目'!C19)</f>
        <v>0</v>
      </c>
      <c r="D31" s="15">
        <f t="shared" ref="D31:N33" si="4">$C31*D$13</f>
        <v>0</v>
      </c>
      <c r="E31" s="15">
        <f t="shared" si="4"/>
        <v>0</v>
      </c>
      <c r="F31" s="15">
        <f t="shared" si="4"/>
        <v>0</v>
      </c>
      <c r="G31" s="15">
        <f t="shared" si="4"/>
        <v>0</v>
      </c>
      <c r="H31" s="15">
        <f t="shared" si="4"/>
        <v>0</v>
      </c>
      <c r="I31" s="15">
        <f t="shared" si="4"/>
        <v>0</v>
      </c>
      <c r="J31" s="15">
        <f t="shared" si="4"/>
        <v>0</v>
      </c>
      <c r="K31" s="15">
        <f t="shared" si="4"/>
        <v>0</v>
      </c>
      <c r="L31" s="15">
        <f t="shared" si="4"/>
        <v>0</v>
      </c>
      <c r="M31" s="20">
        <f t="shared" si="4"/>
        <v>0</v>
      </c>
      <c r="N31" s="14">
        <f t="shared" si="4"/>
        <v>0</v>
      </c>
      <c r="O31" s="15">
        <f t="shared" si="3"/>
        <v>0</v>
      </c>
      <c r="P31" s="15">
        <f t="shared" si="3"/>
        <v>0</v>
      </c>
      <c r="Q31" s="15">
        <f t="shared" si="3"/>
        <v>0</v>
      </c>
      <c r="R31" s="15">
        <f t="shared" si="3"/>
        <v>0</v>
      </c>
      <c r="S31" s="15">
        <f t="shared" si="3"/>
        <v>0</v>
      </c>
      <c r="T31" s="15">
        <f t="shared" si="3"/>
        <v>0</v>
      </c>
      <c r="U31" s="15">
        <f t="shared" si="3"/>
        <v>0</v>
      </c>
      <c r="V31" s="15">
        <f t="shared" si="3"/>
        <v>0</v>
      </c>
      <c r="W31" s="20">
        <f t="shared" si="3"/>
        <v>0</v>
      </c>
    </row>
    <row r="32" spans="1:23" x14ac:dyDescent="0.25">
      <c r="A32" s="3" t="str">
        <f>'1.設定項目名稱'!D10</f>
        <v>W9</v>
      </c>
      <c r="B32" s="15" t="str">
        <f>IF(ISBLANK('1.設定項目名稱'!E10),"",'1.設定項目名稱'!E10)</f>
        <v/>
      </c>
      <c r="C32" s="24">
        <f>IF('2.評定項目'!C20="",0,'2.評定項目'!C20)</f>
        <v>0</v>
      </c>
      <c r="D32" s="15">
        <f t="shared" si="4"/>
        <v>0</v>
      </c>
      <c r="E32" s="15">
        <f t="shared" si="4"/>
        <v>0</v>
      </c>
      <c r="F32" s="15">
        <f t="shared" si="4"/>
        <v>0</v>
      </c>
      <c r="G32" s="15">
        <f t="shared" si="4"/>
        <v>0</v>
      </c>
      <c r="H32" s="15">
        <f t="shared" si="4"/>
        <v>0</v>
      </c>
      <c r="I32" s="15">
        <f t="shared" si="4"/>
        <v>0</v>
      </c>
      <c r="J32" s="15">
        <f t="shared" si="4"/>
        <v>0</v>
      </c>
      <c r="K32" s="15">
        <f t="shared" si="4"/>
        <v>0</v>
      </c>
      <c r="L32" s="15">
        <f t="shared" si="4"/>
        <v>0</v>
      </c>
      <c r="M32" s="20">
        <f t="shared" si="4"/>
        <v>0</v>
      </c>
      <c r="N32" s="14">
        <f t="shared" si="4"/>
        <v>0</v>
      </c>
      <c r="O32" s="15">
        <f t="shared" si="3"/>
        <v>0</v>
      </c>
      <c r="P32" s="15">
        <f t="shared" si="3"/>
        <v>0</v>
      </c>
      <c r="Q32" s="15">
        <f t="shared" si="3"/>
        <v>0</v>
      </c>
      <c r="R32" s="15">
        <f t="shared" si="3"/>
        <v>0</v>
      </c>
      <c r="S32" s="15">
        <f t="shared" si="3"/>
        <v>0</v>
      </c>
      <c r="T32" s="15">
        <f t="shared" si="3"/>
        <v>0</v>
      </c>
      <c r="U32" s="15">
        <f t="shared" si="3"/>
        <v>0</v>
      </c>
      <c r="V32" s="15">
        <f t="shared" si="3"/>
        <v>0</v>
      </c>
      <c r="W32" s="20">
        <f t="shared" si="3"/>
        <v>0</v>
      </c>
    </row>
    <row r="33" spans="1:23" s="19" customFormat="1" x14ac:dyDescent="0.25">
      <c r="A33" s="19" t="str">
        <f>'1.設定項目名稱'!D11</f>
        <v>W10</v>
      </c>
      <c r="B33" s="19" t="str">
        <f>IF(ISBLANK('1.設定項目名稱'!E11),"",'1.設定項目名稱'!E11)</f>
        <v/>
      </c>
      <c r="C33" s="26">
        <f>IF('2.評定項目'!C21="",0,'2.評定項目'!C21)</f>
        <v>0</v>
      </c>
      <c r="D33" s="19">
        <f t="shared" si="4"/>
        <v>0</v>
      </c>
      <c r="E33" s="19">
        <f t="shared" si="4"/>
        <v>0</v>
      </c>
      <c r="F33" s="19">
        <f t="shared" si="4"/>
        <v>0</v>
      </c>
      <c r="G33" s="19">
        <f t="shared" si="4"/>
        <v>0</v>
      </c>
      <c r="H33" s="19">
        <f t="shared" si="4"/>
        <v>0</v>
      </c>
      <c r="I33" s="19">
        <f t="shared" si="4"/>
        <v>0</v>
      </c>
      <c r="J33" s="19">
        <f t="shared" si="4"/>
        <v>0</v>
      </c>
      <c r="K33" s="19">
        <f t="shared" si="4"/>
        <v>0</v>
      </c>
      <c r="L33" s="19">
        <f t="shared" si="4"/>
        <v>0</v>
      </c>
      <c r="M33" s="25">
        <f t="shared" si="4"/>
        <v>0</v>
      </c>
      <c r="N33" s="18">
        <f t="shared" si="4"/>
        <v>0</v>
      </c>
      <c r="O33" s="19">
        <f t="shared" si="3"/>
        <v>0</v>
      </c>
      <c r="P33" s="19">
        <f t="shared" si="3"/>
        <v>0</v>
      </c>
      <c r="Q33" s="19">
        <f t="shared" si="3"/>
        <v>0</v>
      </c>
      <c r="R33" s="19">
        <f t="shared" si="3"/>
        <v>0</v>
      </c>
      <c r="S33" s="19">
        <f t="shared" si="3"/>
        <v>0</v>
      </c>
      <c r="T33" s="19">
        <f t="shared" si="3"/>
        <v>0</v>
      </c>
      <c r="U33" s="19">
        <f t="shared" si="3"/>
        <v>0</v>
      </c>
      <c r="V33" s="19">
        <f t="shared" si="3"/>
        <v>0</v>
      </c>
      <c r="W33" s="25">
        <f t="shared" si="3"/>
        <v>0</v>
      </c>
    </row>
    <row r="34" spans="1:23" x14ac:dyDescent="0.25">
      <c r="B34" s="15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4"/>
  <sheetViews>
    <sheetView zoomScale="130" zoomScaleNormal="130" workbookViewId="0">
      <pane xSplit="3" ySplit="13" topLeftCell="D14" activePane="bottomRight" state="frozen"/>
      <selection pane="topRight" activeCell="D1" sqref="D1"/>
      <selection pane="bottomLeft" activeCell="A14" sqref="A14"/>
      <selection pane="bottomRight" activeCell="D14" sqref="D14"/>
    </sheetView>
  </sheetViews>
  <sheetFormatPr defaultRowHeight="15.75" x14ac:dyDescent="0.25"/>
  <cols>
    <col min="1" max="1" width="4" style="3" customWidth="1"/>
    <col min="2" max="2" width="28.125" style="3" customWidth="1"/>
    <col min="3" max="3" width="4.625" style="3" customWidth="1"/>
    <col min="4" max="4" width="4.625" style="14" customWidth="1"/>
    <col min="5" max="13" width="4.625" style="3" customWidth="1"/>
    <col min="14" max="14" width="4.625" style="14" customWidth="1"/>
    <col min="15" max="22" width="4.625" style="3" customWidth="1"/>
    <col min="23" max="23" width="5.25" style="20" customWidth="1"/>
    <col min="24" max="24" width="4" style="3" customWidth="1"/>
    <col min="25" max="25" width="4.625" style="3" customWidth="1"/>
    <col min="26" max="26" width="4.625" style="4" customWidth="1"/>
    <col min="27" max="27" width="5.625" style="4" customWidth="1"/>
    <col min="28" max="46" width="4.625" style="4" customWidth="1"/>
    <col min="47" max="16384" width="9" style="3"/>
  </cols>
  <sheetData>
    <row r="1" spans="1:46" ht="16.5" x14ac:dyDescent="0.25">
      <c r="E1" s="3" t="s">
        <v>46</v>
      </c>
      <c r="O1" s="3" t="s">
        <v>46</v>
      </c>
    </row>
    <row r="2" spans="1:46" x14ac:dyDescent="0.25">
      <c r="D2" s="14" t="str">
        <f>'1.設定項目名稱'!F2</f>
        <v>O1</v>
      </c>
      <c r="E2" s="3" t="str">
        <f>IF(ISBLANK('1.設定項目名稱'!G2),"",'1.設定項目名稱'!G2)</f>
        <v>教育局積極補助學校設備更新供專案申請</v>
      </c>
      <c r="N2" s="14" t="str">
        <f>'1.設定項目名稱'!H2</f>
        <v>T1</v>
      </c>
      <c r="O2" s="3" t="str">
        <f>IF(ISBLANK('1.設定項目名稱'!I2),"",'1.設定項目名稱'!I2)</f>
        <v>社區學齡入學兒童數逐年降低增加招生難度</v>
      </c>
    </row>
    <row r="3" spans="1:46" x14ac:dyDescent="0.25">
      <c r="D3" s="14" t="str">
        <f>'1.設定項目名稱'!F3</f>
        <v>O2</v>
      </c>
      <c r="E3" s="3" t="str">
        <f>IF(ISBLANK('1.設定項目名稱'!G3),"",'1.設定項目名稱'!G3)</f>
        <v>民間團體培育外語師資尋求合作意願高</v>
      </c>
      <c r="N3" s="14" t="str">
        <f>'1.設定項目名稱'!H3</f>
        <v>T2</v>
      </c>
      <c r="O3" s="3" t="str">
        <f>IF(ISBLANK('1.設定項目名稱'!I3),"",'1.設定項目名稱'!I3)</f>
        <v>他校轉型實驗學校吸引本校生轉學就讀形成競爭</v>
      </c>
    </row>
    <row r="4" spans="1:46" x14ac:dyDescent="0.25">
      <c r="D4" s="14" t="str">
        <f>'1.設定項目名稱'!F4</f>
        <v>O3</v>
      </c>
      <c r="E4" s="3" t="str">
        <f>IF(ISBLANK('1.設定項目名稱'!G4),"",'1.設定項目名稱'!G4)</f>
        <v>大型商場和大企業機構進駐社區吸引建商推出新建案</v>
      </c>
      <c r="N4" s="14" t="str">
        <f>'1.設定項目名稱'!H4</f>
        <v>T3</v>
      </c>
      <c r="O4" s="3" t="str">
        <f>IF(ISBLANK('1.設定項目名稱'!I4),"",'1.設定項目名稱'!I4)</f>
        <v>家長關心外語學習促成學生參加課後外語補習人數漸增</v>
      </c>
    </row>
    <row r="5" spans="1:46" x14ac:dyDescent="0.25">
      <c r="D5" s="14" t="str">
        <f>'1.設定項目名稱'!F5</f>
        <v>O4</v>
      </c>
      <c r="E5" s="3" t="str">
        <f>IF(ISBLANK('1.設定項目名稱'!G5),"",'1.設定項目名稱'!G5)</f>
        <v>教育局推動優秀退休教師參與學校教學協助方案</v>
      </c>
      <c r="N5" s="14" t="str">
        <f>'1.設定項目名稱'!H5</f>
        <v>T4</v>
      </c>
      <c r="O5" s="3" t="str">
        <f>IF(ISBLANK('1.設定項目名稱'!I5),"",'1.設定項目名稱'!I5)</f>
        <v>民間教育團體培育優秀師資不合現行政策規定無法聘用</v>
      </c>
    </row>
    <row r="6" spans="1:46" x14ac:dyDescent="0.25">
      <c r="D6" s="14" t="str">
        <f>'1.設定項目名稱'!F6</f>
        <v>O5</v>
      </c>
      <c r="E6" s="3" t="str">
        <f>IF(ISBLANK('1.設定項目名稱'!G6),"",'1.設定項目名稱'!G6)</f>
        <v>民間文教演藝團體提供免費巡迴服務</v>
      </c>
      <c r="N6" s="14" t="str">
        <f>'1.設定項目名稱'!H6</f>
        <v>T5</v>
      </c>
      <c r="O6" s="3" t="str">
        <f>IF(ISBLANK('1.設定項目名稱'!I6),"",'1.設定項目名稱'!I6)</f>
        <v/>
      </c>
    </row>
    <row r="7" spans="1:46" x14ac:dyDescent="0.25">
      <c r="D7" s="14" t="str">
        <f>'1.設定項目名稱'!F7</f>
        <v>O6</v>
      </c>
      <c r="E7" s="3" t="str">
        <f>IF(ISBLANK('1.設定項目名稱'!G7),"",'1.設定項目名稱'!G7)</f>
        <v/>
      </c>
      <c r="N7" s="14" t="str">
        <f>'1.設定項目名稱'!H7</f>
        <v>T6</v>
      </c>
      <c r="O7" s="3" t="str">
        <f>IF(ISBLANK('1.設定項目名稱'!I7),"",'1.設定項目名稱'!I7)</f>
        <v/>
      </c>
    </row>
    <row r="8" spans="1:46" x14ac:dyDescent="0.25">
      <c r="D8" s="14" t="str">
        <f>'1.設定項目名稱'!F8</f>
        <v>O7</v>
      </c>
      <c r="E8" s="3" t="str">
        <f>IF(ISBLANK('1.設定項目名稱'!G8),"",'1.設定項目名稱'!G8)</f>
        <v/>
      </c>
      <c r="N8" s="14" t="str">
        <f>'1.設定項目名稱'!H8</f>
        <v>T7</v>
      </c>
      <c r="O8" s="3" t="str">
        <f>IF(ISBLANK('1.設定項目名稱'!I8),"",'1.設定項目名稱'!I8)</f>
        <v/>
      </c>
    </row>
    <row r="9" spans="1:46" x14ac:dyDescent="0.25">
      <c r="D9" s="14" t="str">
        <f>'1.設定項目名稱'!F9</f>
        <v>O8</v>
      </c>
      <c r="E9" s="3" t="str">
        <f>IF(ISBLANK('1.設定項目名稱'!G9),"",'1.設定項目名稱'!G9)</f>
        <v/>
      </c>
      <c r="N9" s="14" t="str">
        <f>'1.設定項目名稱'!H9</f>
        <v>T8</v>
      </c>
      <c r="O9" s="3" t="str">
        <f>IF(ISBLANK('1.設定項目名稱'!I9),"",'1.設定項目名稱'!I9)</f>
        <v/>
      </c>
    </row>
    <row r="10" spans="1:46" x14ac:dyDescent="0.25">
      <c r="D10" s="14" t="str">
        <f>'1.設定項目名稱'!F10</f>
        <v>O9</v>
      </c>
      <c r="E10" s="3" t="str">
        <f>IF(ISBLANK('1.設定項目名稱'!G10),"",'1.設定項目名稱'!G10)</f>
        <v/>
      </c>
      <c r="N10" s="14" t="str">
        <f>'1.設定項目名稱'!H10</f>
        <v>T9</v>
      </c>
      <c r="O10" s="3" t="str">
        <f>IF(ISBLANK('1.設定項目名稱'!I10),"",'1.設定項目名稱'!I10)</f>
        <v/>
      </c>
    </row>
    <row r="11" spans="1:46" x14ac:dyDescent="0.25">
      <c r="D11" s="14" t="str">
        <f>'1.設定項目名稱'!F11</f>
        <v>O10</v>
      </c>
      <c r="E11" s="3" t="str">
        <f>IF(ISBLANK('1.設定項目名稱'!G11),"",'1.設定項目名稱'!G11)</f>
        <v/>
      </c>
      <c r="N11" s="14" t="str">
        <f>'1.設定項目名稱'!H11</f>
        <v>T10</v>
      </c>
      <c r="O11" s="3" t="str">
        <f>IF(ISBLANK('1.設定項目名稱'!I11),"",'1.設定項目名稱'!I11)</f>
        <v/>
      </c>
    </row>
    <row r="12" spans="1:46" x14ac:dyDescent="0.25">
      <c r="D12" s="12" t="str">
        <f>D2</f>
        <v>O1</v>
      </c>
      <c r="E12" s="115" t="str">
        <f>D3</f>
        <v>O2</v>
      </c>
      <c r="F12" s="115" t="str">
        <f>D4</f>
        <v>O3</v>
      </c>
      <c r="G12" s="115" t="str">
        <f>D5</f>
        <v>O4</v>
      </c>
      <c r="H12" s="115" t="str">
        <f>D6</f>
        <v>O5</v>
      </c>
      <c r="I12" s="115" t="str">
        <f>D7</f>
        <v>O6</v>
      </c>
      <c r="J12" s="115" t="str">
        <f>D8</f>
        <v>O7</v>
      </c>
      <c r="K12" s="115" t="str">
        <f>D9</f>
        <v>O8</v>
      </c>
      <c r="L12" s="115" t="str">
        <f>D10</f>
        <v>O9</v>
      </c>
      <c r="M12" s="13" t="str">
        <f>D11</f>
        <v>O10</v>
      </c>
      <c r="N12" s="12" t="str">
        <f>N2</f>
        <v>T1</v>
      </c>
      <c r="O12" s="115" t="str">
        <f>N3</f>
        <v>T2</v>
      </c>
      <c r="P12" s="115" t="str">
        <f>N4</f>
        <v>T3</v>
      </c>
      <c r="Q12" s="115" t="str">
        <f>N5</f>
        <v>T4</v>
      </c>
      <c r="R12" s="115" t="str">
        <f>N6</f>
        <v>T5</v>
      </c>
      <c r="S12" s="115" t="str">
        <f>N7</f>
        <v>T6</v>
      </c>
      <c r="T12" s="115" t="str">
        <f>N8</f>
        <v>T7</v>
      </c>
      <c r="U12" s="115" t="str">
        <f>N9</f>
        <v>T8</v>
      </c>
      <c r="V12" s="115" t="str">
        <f>N10</f>
        <v>T9</v>
      </c>
      <c r="W12" s="21" t="str">
        <f>N11</f>
        <v>T10</v>
      </c>
      <c r="Y12" s="15"/>
      <c r="Z12" s="16"/>
      <c r="AA12" s="16" t="str">
        <f t="shared" ref="AA12:AT12" si="0">D12</f>
        <v>O1</v>
      </c>
      <c r="AB12" s="16" t="str">
        <f t="shared" si="0"/>
        <v>O2</v>
      </c>
      <c r="AC12" s="16" t="str">
        <f t="shared" si="0"/>
        <v>O3</v>
      </c>
      <c r="AD12" s="16" t="str">
        <f t="shared" si="0"/>
        <v>O4</v>
      </c>
      <c r="AE12" s="16" t="str">
        <f t="shared" si="0"/>
        <v>O5</v>
      </c>
      <c r="AF12" s="16" t="str">
        <f t="shared" si="0"/>
        <v>O6</v>
      </c>
      <c r="AG12" s="16" t="str">
        <f t="shared" si="0"/>
        <v>O7</v>
      </c>
      <c r="AH12" s="16" t="str">
        <f t="shared" si="0"/>
        <v>O8</v>
      </c>
      <c r="AI12" s="16" t="str">
        <f t="shared" si="0"/>
        <v>O9</v>
      </c>
      <c r="AJ12" s="16" t="str">
        <f t="shared" si="0"/>
        <v>O10</v>
      </c>
      <c r="AK12" s="16" t="str">
        <f t="shared" si="0"/>
        <v>T1</v>
      </c>
      <c r="AL12" s="16" t="str">
        <f t="shared" si="0"/>
        <v>T2</v>
      </c>
      <c r="AM12" s="16" t="str">
        <f t="shared" si="0"/>
        <v>T3</v>
      </c>
      <c r="AN12" s="16" t="str">
        <f t="shared" si="0"/>
        <v>T4</v>
      </c>
      <c r="AO12" s="16" t="str">
        <f t="shared" si="0"/>
        <v>T5</v>
      </c>
      <c r="AP12" s="16" t="str">
        <f t="shared" si="0"/>
        <v>T6</v>
      </c>
      <c r="AQ12" s="16" t="str">
        <f t="shared" si="0"/>
        <v>T7</v>
      </c>
      <c r="AR12" s="16" t="str">
        <f t="shared" si="0"/>
        <v>T8</v>
      </c>
      <c r="AS12" s="16" t="str">
        <f t="shared" si="0"/>
        <v>T9</v>
      </c>
      <c r="AT12" s="16" t="str">
        <f t="shared" si="0"/>
        <v>T10</v>
      </c>
    </row>
    <row r="13" spans="1:46" ht="16.5" x14ac:dyDescent="0.25">
      <c r="A13" s="22"/>
      <c r="B13" s="76" t="s">
        <v>46</v>
      </c>
      <c r="C13" s="22" t="s">
        <v>47</v>
      </c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Y13" s="15"/>
      <c r="Z13" s="16"/>
      <c r="AA13" s="16">
        <f>IF(ISBLANK(D13),1,D13)</f>
        <v>1</v>
      </c>
      <c r="AB13" s="16">
        <f t="shared" ref="AB13:AT13" si="1">IF(ISBLANK(E13),1,E13)</f>
        <v>1</v>
      </c>
      <c r="AC13" s="16">
        <f t="shared" si="1"/>
        <v>1</v>
      </c>
      <c r="AD13" s="16">
        <f t="shared" si="1"/>
        <v>1</v>
      </c>
      <c r="AE13" s="16">
        <f t="shared" si="1"/>
        <v>1</v>
      </c>
      <c r="AF13" s="16">
        <f t="shared" si="1"/>
        <v>1</v>
      </c>
      <c r="AG13" s="16">
        <f t="shared" si="1"/>
        <v>1</v>
      </c>
      <c r="AH13" s="16">
        <f t="shared" si="1"/>
        <v>1</v>
      </c>
      <c r="AI13" s="16">
        <f t="shared" si="1"/>
        <v>1</v>
      </c>
      <c r="AJ13" s="16">
        <f t="shared" si="1"/>
        <v>1</v>
      </c>
      <c r="AK13" s="16">
        <f t="shared" si="1"/>
        <v>1</v>
      </c>
      <c r="AL13" s="16">
        <f t="shared" si="1"/>
        <v>1</v>
      </c>
      <c r="AM13" s="16">
        <f t="shared" si="1"/>
        <v>1</v>
      </c>
      <c r="AN13" s="16">
        <f t="shared" si="1"/>
        <v>1</v>
      </c>
      <c r="AO13" s="16">
        <f t="shared" si="1"/>
        <v>1</v>
      </c>
      <c r="AP13" s="16">
        <f t="shared" si="1"/>
        <v>1</v>
      </c>
      <c r="AQ13" s="16">
        <f t="shared" si="1"/>
        <v>1</v>
      </c>
      <c r="AR13" s="16">
        <f t="shared" si="1"/>
        <v>1</v>
      </c>
      <c r="AS13" s="16">
        <f t="shared" si="1"/>
        <v>1</v>
      </c>
      <c r="AT13" s="16">
        <f t="shared" si="1"/>
        <v>1</v>
      </c>
    </row>
    <row r="14" spans="1:46" s="13" customFormat="1" x14ac:dyDescent="0.25">
      <c r="A14" s="12" t="str">
        <f>'1.設定項目名稱'!B2</f>
        <v>S1</v>
      </c>
      <c r="B14" s="13" t="str">
        <f>IF(ISBLANK('1.設定項目名稱'!C2)," ",'1.設定項目名稱'!C2)</f>
        <v>專任教師學歷高且專業力強</v>
      </c>
      <c r="C14" s="120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Y14" s="15" t="str">
        <f>A14</f>
        <v>S1</v>
      </c>
      <c r="Z14" s="16">
        <f>IF(ISBLANK(C14),1,C14)</f>
        <v>1</v>
      </c>
      <c r="AA14" s="6">
        <f>IF(ISBLANK(D14),IF(SWOT方格!D14&gt;0,1,0),D14*AA$13*$Z14)</f>
        <v>1</v>
      </c>
      <c r="AB14" s="7">
        <f>IF(ISBLANK(E14),IF(SWOT方格!E14&gt;0,1,0),E14*AB$13*$Z14)</f>
        <v>1</v>
      </c>
      <c r="AC14" s="7">
        <f>IF(ISBLANK(F14),IF(SWOT方格!F14&gt;0,1,0),F14*AC$13*$Z14)</f>
        <v>1</v>
      </c>
      <c r="AD14" s="7">
        <f>IF(ISBLANK(G14),IF(SWOT方格!G14&gt;0,1,0),G14*AD$13*$Z14)</f>
        <v>1</v>
      </c>
      <c r="AE14" s="7">
        <f>IF(ISBLANK(H14),IF(SWOT方格!H14&gt;0,1,0),H14*AE$13*$Z14)</f>
        <v>1</v>
      </c>
      <c r="AF14" s="7">
        <f>IF(ISBLANK(I14),IF(SWOT方格!I14&gt;0,1,0),I14*AF$13*$Z14)</f>
        <v>0</v>
      </c>
      <c r="AG14" s="7">
        <f>IF(ISBLANK(J14),IF(SWOT方格!J14&gt;0,1,0),J14*AG$13*$Z14)</f>
        <v>0</v>
      </c>
      <c r="AH14" s="7">
        <f>IF(ISBLANK(K14),IF(SWOT方格!K14&gt;0,1,0),K14*AH$13*$Z14)</f>
        <v>0</v>
      </c>
      <c r="AI14" s="7">
        <f>IF(ISBLANK(L14),IF(SWOT方格!L14&gt;0,1,0),L14*AI$13*$Z14)</f>
        <v>0</v>
      </c>
      <c r="AJ14" s="8">
        <f>IF(ISBLANK(M14),IF(SWOT方格!M14&gt;0,1,0),M14*AJ$13*$Z14)</f>
        <v>0</v>
      </c>
      <c r="AK14" s="6">
        <f>IF(ISBLANK(N14),IF(SWOT方格!N14&gt;0,1,0),N14*AK$13*$Z14)</f>
        <v>1</v>
      </c>
      <c r="AL14" s="7">
        <f>IF(ISBLANK(O14),IF(SWOT方格!O14&gt;0,1,0),O14*AL$13*$Z14)</f>
        <v>1</v>
      </c>
      <c r="AM14" s="7">
        <f>IF(ISBLANK(P14),IF(SWOT方格!P14&gt;0,1,0),P14*AM$13*$Z14)</f>
        <v>1</v>
      </c>
      <c r="AN14" s="7">
        <f>IF(ISBLANK(Q14),IF(SWOT方格!Q14&gt;0,1,0),Q14*AN$13*$Z14)</f>
        <v>1</v>
      </c>
      <c r="AO14" s="7">
        <f>IF(ISBLANK(R14),IF(SWOT方格!R14&gt;0,1,0),R14*AO$13*$Z14)</f>
        <v>0</v>
      </c>
      <c r="AP14" s="7">
        <f>IF(ISBLANK(S14),IF(SWOT方格!S14&gt;0,1,0),S14*AP$13*$Z14)</f>
        <v>0</v>
      </c>
      <c r="AQ14" s="7">
        <f>IF(ISBLANK(T14),IF(SWOT方格!T14&gt;0,1,0),T14*AQ$13*$Z14)</f>
        <v>0</v>
      </c>
      <c r="AR14" s="7">
        <f>IF(ISBLANK(U14),IF(SWOT方格!U14&gt;0,1,0),U14*AR$13*$Z14)</f>
        <v>0</v>
      </c>
      <c r="AS14" s="7">
        <f>IF(ISBLANK(V14),IF(SWOT方格!V14&gt;0,1,0),V14*AS$13*$Z14)</f>
        <v>0</v>
      </c>
      <c r="AT14" s="8">
        <f>IF(ISBLANK(W14),IF(SWOT方格!W14&gt;0,1,0),W14*AT$13*$Z14)</f>
        <v>0</v>
      </c>
    </row>
    <row r="15" spans="1:46" x14ac:dyDescent="0.25">
      <c r="A15" s="12" t="str">
        <f>'1.設定項目名稱'!B3</f>
        <v>S2</v>
      </c>
      <c r="B15" s="13" t="str">
        <f>IF(ISBLANK('1.設定項目名稱'!C3)," ",'1.設定項目名稱'!C3)</f>
        <v>教師高度樂業願意積極參與校務</v>
      </c>
      <c r="C15" s="121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Y15" s="15" t="str">
        <f t="shared" ref="Y15:Y33" si="2">A15</f>
        <v>S2</v>
      </c>
      <c r="Z15" s="16">
        <f t="shared" ref="Z15:Z33" si="3">IF(ISBLANK(C15),1,C15)</f>
        <v>1</v>
      </c>
      <c r="AA15" s="5">
        <f>IF(ISBLANK(D15),IF(SWOT方格!D15&gt;0,1,0),D15*AA$13*$Z15)</f>
        <v>1</v>
      </c>
      <c r="AB15" s="16">
        <f>IF(ISBLANK(E15),IF(SWOT方格!E15&gt;0,1,0),E15*AB$13*$Z15)</f>
        <v>1</v>
      </c>
      <c r="AC15" s="16">
        <f>IF(ISBLANK(F15),IF(SWOT方格!F15&gt;0,1,0),F15*AC$13*$Z15)</f>
        <v>1</v>
      </c>
      <c r="AD15" s="16">
        <f>IF(ISBLANK(G15),IF(SWOT方格!G15&gt;0,1,0),G15*AD$13*$Z15)</f>
        <v>1</v>
      </c>
      <c r="AE15" s="16">
        <f>IF(ISBLANK(H15),IF(SWOT方格!H15&gt;0,1,0),H15*AE$13*$Z15)</f>
        <v>1</v>
      </c>
      <c r="AF15" s="16">
        <f>IF(ISBLANK(I15),IF(SWOT方格!I15&gt;0,1,0),I15*AF$13*$Z15)</f>
        <v>0</v>
      </c>
      <c r="AG15" s="16">
        <f>IF(ISBLANK(J15),IF(SWOT方格!J15&gt;0,1,0),J15*AG$13*$Z15)</f>
        <v>0</v>
      </c>
      <c r="AH15" s="16">
        <f>IF(ISBLANK(K15),IF(SWOT方格!K15&gt;0,1,0),K15*AH$13*$Z15)</f>
        <v>0</v>
      </c>
      <c r="AI15" s="16">
        <f>IF(ISBLANK(L15),IF(SWOT方格!L15&gt;0,1,0),L15*AI$13*$Z15)</f>
        <v>0</v>
      </c>
      <c r="AJ15" s="17">
        <f>IF(ISBLANK(M15),IF(SWOT方格!M15&gt;0,1,0),M15*AJ$13*$Z15)</f>
        <v>0</v>
      </c>
      <c r="AK15" s="5">
        <f>IF(ISBLANK(N15),IF(SWOT方格!N15&gt;0,1,0),N15*AK$13*$Z15)</f>
        <v>1</v>
      </c>
      <c r="AL15" s="16">
        <f>IF(ISBLANK(O15),IF(SWOT方格!O15&gt;0,1,0),O15*AL$13*$Z15)</f>
        <v>1</v>
      </c>
      <c r="AM15" s="16">
        <f>IF(ISBLANK(P15),IF(SWOT方格!P15&gt;0,1,0),P15*AM$13*$Z15)</f>
        <v>1</v>
      </c>
      <c r="AN15" s="16">
        <f>IF(ISBLANK(Q15),IF(SWOT方格!Q15&gt;0,1,0),Q15*AN$13*$Z15)</f>
        <v>1</v>
      </c>
      <c r="AO15" s="16">
        <f>IF(ISBLANK(R15),IF(SWOT方格!R15&gt;0,1,0),R15*AO$13*$Z15)</f>
        <v>0</v>
      </c>
      <c r="AP15" s="16">
        <f>IF(ISBLANK(S15),IF(SWOT方格!S15&gt;0,1,0),S15*AP$13*$Z15)</f>
        <v>0</v>
      </c>
      <c r="AQ15" s="16">
        <f>IF(ISBLANK(T15),IF(SWOT方格!T15&gt;0,1,0),T15*AQ$13*$Z15)</f>
        <v>0</v>
      </c>
      <c r="AR15" s="16">
        <f>IF(ISBLANK(U15),IF(SWOT方格!U15&gt;0,1,0),U15*AR$13*$Z15)</f>
        <v>0</v>
      </c>
      <c r="AS15" s="16">
        <f>IF(ISBLANK(V15),IF(SWOT方格!V15&gt;0,1,0),V15*AS$13*$Z15)</f>
        <v>0</v>
      </c>
      <c r="AT15" s="17">
        <f>IF(ISBLANK(W15),IF(SWOT方格!W15&gt;0,1,0),W15*AT$13*$Z15)</f>
        <v>0</v>
      </c>
    </row>
    <row r="16" spans="1:46" x14ac:dyDescent="0.25">
      <c r="A16" s="12" t="str">
        <f>'1.設定項目名稱'!B4</f>
        <v>S3</v>
      </c>
      <c r="B16" s="21" t="str">
        <f>IF(ISBLANK('1.設定項目名稱'!C4)," ",'1.設定項目名稱'!C4)</f>
        <v>學校設備資源豐富滿足教學</v>
      </c>
      <c r="C16" s="121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Y16" s="15" t="str">
        <f t="shared" si="2"/>
        <v>S3</v>
      </c>
      <c r="Z16" s="16">
        <f t="shared" si="3"/>
        <v>1</v>
      </c>
      <c r="AA16" s="5">
        <f>IF(ISBLANK(D16),IF(SWOT方格!D16&gt;0,1,0),D16*AA$13*$Z16)</f>
        <v>1</v>
      </c>
      <c r="AB16" s="16">
        <f>IF(ISBLANK(E16),IF(SWOT方格!E16&gt;0,1,0),E16*AB$13*$Z16)</f>
        <v>1</v>
      </c>
      <c r="AC16" s="16">
        <f>IF(ISBLANK(F16),IF(SWOT方格!F16&gt;0,1,0),F16*AC$13*$Z16)</f>
        <v>1</v>
      </c>
      <c r="AD16" s="16">
        <f>IF(ISBLANK(G16),IF(SWOT方格!G16&gt;0,1,0),G16*AD$13*$Z16)</f>
        <v>1</v>
      </c>
      <c r="AE16" s="16">
        <f>IF(ISBLANK(H16),IF(SWOT方格!H16&gt;0,1,0),H16*AE$13*$Z16)</f>
        <v>1</v>
      </c>
      <c r="AF16" s="16">
        <f>IF(ISBLANK(I16),IF(SWOT方格!I16&gt;0,1,0),I16*AF$13*$Z16)</f>
        <v>0</v>
      </c>
      <c r="AG16" s="16">
        <f>IF(ISBLANK(J16),IF(SWOT方格!J16&gt;0,1,0),J16*AG$13*$Z16)</f>
        <v>0</v>
      </c>
      <c r="AH16" s="16">
        <f>IF(ISBLANK(K16),IF(SWOT方格!K16&gt;0,1,0),K16*AH$13*$Z16)</f>
        <v>0</v>
      </c>
      <c r="AI16" s="16">
        <f>IF(ISBLANK(L16),IF(SWOT方格!L16&gt;0,1,0),L16*AI$13*$Z16)</f>
        <v>0</v>
      </c>
      <c r="AJ16" s="17">
        <f>IF(ISBLANK(M16),IF(SWOT方格!M16&gt;0,1,0),M16*AJ$13*$Z16)</f>
        <v>0</v>
      </c>
      <c r="AK16" s="5">
        <f>IF(ISBLANK(N16),IF(SWOT方格!N16&gt;0,1,0),N16*AK$13*$Z16)</f>
        <v>1</v>
      </c>
      <c r="AL16" s="16">
        <f>IF(ISBLANK(O16),IF(SWOT方格!O16&gt;0,1,0),O16*AL$13*$Z16)</f>
        <v>1</v>
      </c>
      <c r="AM16" s="16">
        <f>IF(ISBLANK(P16),IF(SWOT方格!P16&gt;0,1,0),P16*AM$13*$Z16)</f>
        <v>1</v>
      </c>
      <c r="AN16" s="16">
        <f>IF(ISBLANK(Q16),IF(SWOT方格!Q16&gt;0,1,0),Q16*AN$13*$Z16)</f>
        <v>1</v>
      </c>
      <c r="AO16" s="16">
        <f>IF(ISBLANK(R16),IF(SWOT方格!R16&gt;0,1,0),R16*AO$13*$Z16)</f>
        <v>0</v>
      </c>
      <c r="AP16" s="16">
        <f>IF(ISBLANK(S16),IF(SWOT方格!S16&gt;0,1,0),S16*AP$13*$Z16)</f>
        <v>0</v>
      </c>
      <c r="AQ16" s="16">
        <f>IF(ISBLANK(T16),IF(SWOT方格!T16&gt;0,1,0),T16*AQ$13*$Z16)</f>
        <v>0</v>
      </c>
      <c r="AR16" s="16">
        <f>IF(ISBLANK(U16),IF(SWOT方格!U16&gt;0,1,0),U16*AR$13*$Z16)</f>
        <v>0</v>
      </c>
      <c r="AS16" s="16">
        <f>IF(ISBLANK(V16),IF(SWOT方格!V16&gt;0,1,0),V16*AS$13*$Z16)</f>
        <v>0</v>
      </c>
      <c r="AT16" s="17">
        <f>IF(ISBLANK(W16),IF(SWOT方格!W16&gt;0,1,0),W16*AT$13*$Z16)</f>
        <v>0</v>
      </c>
    </row>
    <row r="17" spans="1:46" x14ac:dyDescent="0.25">
      <c r="A17" s="12" t="str">
        <f>'1.設定項目名稱'!B5</f>
        <v>S4</v>
      </c>
      <c r="B17" s="21" t="str">
        <f>IF(ISBLANK('1.設定項目名稱'!C5)," ",'1.設定項目名稱'!C5)</f>
        <v>家長和社區關心和樂意協助學校</v>
      </c>
      <c r="C17" s="121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Y17" s="15" t="str">
        <f t="shared" si="2"/>
        <v>S4</v>
      </c>
      <c r="Z17" s="16">
        <f t="shared" si="3"/>
        <v>1</v>
      </c>
      <c r="AA17" s="5">
        <f>IF(ISBLANK(D17),IF(SWOT方格!D17&gt;0,1,0),D17*AA$13*$Z17)</f>
        <v>1</v>
      </c>
      <c r="AB17" s="16">
        <f>IF(ISBLANK(E17),IF(SWOT方格!E17&gt;0,1,0),E17*AB$13*$Z17)</f>
        <v>1</v>
      </c>
      <c r="AC17" s="16">
        <f>IF(ISBLANK(F17),IF(SWOT方格!F17&gt;0,1,0),F17*AC$13*$Z17)</f>
        <v>1</v>
      </c>
      <c r="AD17" s="16">
        <f>IF(ISBLANK(G17),IF(SWOT方格!G17&gt;0,1,0),G17*AD$13*$Z17)</f>
        <v>1</v>
      </c>
      <c r="AE17" s="16">
        <f>IF(ISBLANK(H17),IF(SWOT方格!H17&gt;0,1,0),H17*AE$13*$Z17)</f>
        <v>1</v>
      </c>
      <c r="AF17" s="16">
        <f>IF(ISBLANK(I17),IF(SWOT方格!I17&gt;0,1,0),I17*AF$13*$Z17)</f>
        <v>0</v>
      </c>
      <c r="AG17" s="16">
        <f>IF(ISBLANK(J17),IF(SWOT方格!J17&gt;0,1,0),J17*AG$13*$Z17)</f>
        <v>0</v>
      </c>
      <c r="AH17" s="16">
        <f>IF(ISBLANK(K17),IF(SWOT方格!K17&gt;0,1,0),K17*AH$13*$Z17)</f>
        <v>0</v>
      </c>
      <c r="AI17" s="16">
        <f>IF(ISBLANK(L17),IF(SWOT方格!L17&gt;0,1,0),L17*AI$13*$Z17)</f>
        <v>0</v>
      </c>
      <c r="AJ17" s="17">
        <f>IF(ISBLANK(M17),IF(SWOT方格!M17&gt;0,1,0),M17*AJ$13*$Z17)</f>
        <v>0</v>
      </c>
      <c r="AK17" s="5">
        <f>IF(ISBLANK(N17),IF(SWOT方格!N17&gt;0,1,0),N17*AK$13*$Z17)</f>
        <v>1</v>
      </c>
      <c r="AL17" s="16">
        <f>IF(ISBLANK(O17),IF(SWOT方格!O17&gt;0,1,0),O17*AL$13*$Z17)</f>
        <v>1</v>
      </c>
      <c r="AM17" s="16">
        <f>IF(ISBLANK(P17),IF(SWOT方格!P17&gt;0,1,0),P17*AM$13*$Z17)</f>
        <v>1</v>
      </c>
      <c r="AN17" s="16">
        <f>IF(ISBLANK(Q17),IF(SWOT方格!Q17&gt;0,1,0),Q17*AN$13*$Z17)</f>
        <v>1</v>
      </c>
      <c r="AO17" s="16">
        <f>IF(ISBLANK(R17),IF(SWOT方格!R17&gt;0,1,0),R17*AO$13*$Z17)</f>
        <v>0</v>
      </c>
      <c r="AP17" s="16">
        <f>IF(ISBLANK(S17),IF(SWOT方格!S17&gt;0,1,0),S17*AP$13*$Z17)</f>
        <v>0</v>
      </c>
      <c r="AQ17" s="16">
        <f>IF(ISBLANK(T17),IF(SWOT方格!T17&gt;0,1,0),T17*AQ$13*$Z17)</f>
        <v>0</v>
      </c>
      <c r="AR17" s="16">
        <f>IF(ISBLANK(U17),IF(SWOT方格!U17&gt;0,1,0),U17*AR$13*$Z17)</f>
        <v>0</v>
      </c>
      <c r="AS17" s="16">
        <f>IF(ISBLANK(V17),IF(SWOT方格!V17&gt;0,1,0),V17*AS$13*$Z17)</f>
        <v>0</v>
      </c>
      <c r="AT17" s="17">
        <f>IF(ISBLANK(W17),IF(SWOT方格!W17&gt;0,1,0),W17*AT$13*$Z17)</f>
        <v>0</v>
      </c>
    </row>
    <row r="18" spans="1:46" x14ac:dyDescent="0.25">
      <c r="A18" s="12" t="str">
        <f>'1.設定項目名稱'!B6</f>
        <v>S5</v>
      </c>
      <c r="B18" s="21" t="str">
        <f>IF(ISBLANK('1.設定項目名稱'!C6)," ",'1.設定項目名稱'!C6)</f>
        <v>學校特色教學團隊強且成果多</v>
      </c>
      <c r="C18" s="121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Y18" s="15" t="str">
        <f t="shared" si="2"/>
        <v>S5</v>
      </c>
      <c r="Z18" s="16">
        <f t="shared" si="3"/>
        <v>1</v>
      </c>
      <c r="AA18" s="5">
        <f>IF(ISBLANK(D18),IF(SWOT方格!D18&gt;0,1,0),D18*AA$13*$Z18)</f>
        <v>1</v>
      </c>
      <c r="AB18" s="16">
        <f>IF(ISBLANK(E18),IF(SWOT方格!E18&gt;0,1,0),E18*AB$13*$Z18)</f>
        <v>1</v>
      </c>
      <c r="AC18" s="16">
        <f>IF(ISBLANK(F18),IF(SWOT方格!F18&gt;0,1,0),F18*AC$13*$Z18)</f>
        <v>1</v>
      </c>
      <c r="AD18" s="16">
        <f>IF(ISBLANK(G18),IF(SWOT方格!G18&gt;0,1,0),G18*AD$13*$Z18)</f>
        <v>1</v>
      </c>
      <c r="AE18" s="16">
        <f>IF(ISBLANK(H18),IF(SWOT方格!H18&gt;0,1,0),H18*AE$13*$Z18)</f>
        <v>1</v>
      </c>
      <c r="AF18" s="16">
        <f>IF(ISBLANK(I18),IF(SWOT方格!I18&gt;0,1,0),I18*AF$13*$Z18)</f>
        <v>0</v>
      </c>
      <c r="AG18" s="16">
        <f>IF(ISBLANK(J18),IF(SWOT方格!J18&gt;0,1,0),J18*AG$13*$Z18)</f>
        <v>0</v>
      </c>
      <c r="AH18" s="16">
        <f>IF(ISBLANK(K18),IF(SWOT方格!K18&gt;0,1,0),K18*AH$13*$Z18)</f>
        <v>0</v>
      </c>
      <c r="AI18" s="16">
        <f>IF(ISBLANK(L18),IF(SWOT方格!L18&gt;0,1,0),L18*AI$13*$Z18)</f>
        <v>0</v>
      </c>
      <c r="AJ18" s="17">
        <f>IF(ISBLANK(M18),IF(SWOT方格!M18&gt;0,1,0),M18*AJ$13*$Z18)</f>
        <v>0</v>
      </c>
      <c r="AK18" s="5">
        <f>IF(ISBLANK(N18),IF(SWOT方格!N18&gt;0,1,0),N18*AK$13*$Z18)</f>
        <v>1</v>
      </c>
      <c r="AL18" s="16">
        <f>IF(ISBLANK(O18),IF(SWOT方格!O18&gt;0,1,0),O18*AL$13*$Z18)</f>
        <v>1</v>
      </c>
      <c r="AM18" s="16">
        <f>IF(ISBLANK(P18),IF(SWOT方格!P18&gt;0,1,0),P18*AM$13*$Z18)</f>
        <v>1</v>
      </c>
      <c r="AN18" s="16">
        <f>IF(ISBLANK(Q18),IF(SWOT方格!Q18&gt;0,1,0),Q18*AN$13*$Z18)</f>
        <v>1</v>
      </c>
      <c r="AO18" s="16">
        <f>IF(ISBLANK(R18),IF(SWOT方格!R18&gt;0,1,0),R18*AO$13*$Z18)</f>
        <v>0</v>
      </c>
      <c r="AP18" s="16">
        <f>IF(ISBLANK(S18),IF(SWOT方格!S18&gt;0,1,0),S18*AP$13*$Z18)</f>
        <v>0</v>
      </c>
      <c r="AQ18" s="16">
        <f>IF(ISBLANK(T18),IF(SWOT方格!T18&gt;0,1,0),T18*AQ$13*$Z18)</f>
        <v>0</v>
      </c>
      <c r="AR18" s="16">
        <f>IF(ISBLANK(U18),IF(SWOT方格!U18&gt;0,1,0),U18*AR$13*$Z18)</f>
        <v>0</v>
      </c>
      <c r="AS18" s="16">
        <f>IF(ISBLANK(V18),IF(SWOT方格!V18&gt;0,1,0),V18*AS$13*$Z18)</f>
        <v>0</v>
      </c>
      <c r="AT18" s="17">
        <f>IF(ISBLANK(W18),IF(SWOT方格!W18&gt;0,1,0),W18*AT$13*$Z18)</f>
        <v>0</v>
      </c>
    </row>
    <row r="19" spans="1:46" x14ac:dyDescent="0.25">
      <c r="A19" s="22" t="str">
        <f>'1.設定項目名稱'!B7</f>
        <v>S6</v>
      </c>
      <c r="B19" s="77" t="str">
        <f>IF(ISBLANK('1.設定項目名稱'!C7)," ",'1.設定項目名稱'!C7)</f>
        <v xml:space="preserve"> </v>
      </c>
      <c r="C19" s="121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Y19" s="15" t="str">
        <f t="shared" si="2"/>
        <v>S6</v>
      </c>
      <c r="Z19" s="16">
        <f t="shared" si="3"/>
        <v>1</v>
      </c>
      <c r="AA19" s="5">
        <f>IF(ISBLANK(D19),IF(SWOT方格!D19&gt;0,1,0),D19*AA$13*$Z19)</f>
        <v>0</v>
      </c>
      <c r="AB19" s="16">
        <f>IF(ISBLANK(E19),IF(SWOT方格!E19&gt;0,1,0),E19*AB$13*$Z19)</f>
        <v>0</v>
      </c>
      <c r="AC19" s="16">
        <f>IF(ISBLANK(F19),IF(SWOT方格!F19&gt;0,1,0),F19*AC$13*$Z19)</f>
        <v>0</v>
      </c>
      <c r="AD19" s="16">
        <f>IF(ISBLANK(G19),IF(SWOT方格!G19&gt;0,1,0),G19*AD$13*$Z19)</f>
        <v>0</v>
      </c>
      <c r="AE19" s="16">
        <f>IF(ISBLANK(H19),IF(SWOT方格!H19&gt;0,1,0),H19*AE$13*$Z19)</f>
        <v>0</v>
      </c>
      <c r="AF19" s="16">
        <f>IF(ISBLANK(I19),IF(SWOT方格!I19&gt;0,1,0),I19*AF$13*$Z19)</f>
        <v>0</v>
      </c>
      <c r="AG19" s="16">
        <f>IF(ISBLANK(J19),IF(SWOT方格!J19&gt;0,1,0),J19*AG$13*$Z19)</f>
        <v>0</v>
      </c>
      <c r="AH19" s="16">
        <f>IF(ISBLANK(K19),IF(SWOT方格!K19&gt;0,1,0),K19*AH$13*$Z19)</f>
        <v>0</v>
      </c>
      <c r="AI19" s="16">
        <f>IF(ISBLANK(L19),IF(SWOT方格!L19&gt;0,1,0),L19*AI$13*$Z19)</f>
        <v>0</v>
      </c>
      <c r="AJ19" s="17">
        <f>IF(ISBLANK(M19),IF(SWOT方格!M19&gt;0,1,0),M19*AJ$13*$Z19)</f>
        <v>0</v>
      </c>
      <c r="AK19" s="5">
        <f>IF(ISBLANK(N19),IF(SWOT方格!N19&gt;0,1,0),N19*AK$13*$Z19)</f>
        <v>0</v>
      </c>
      <c r="AL19" s="16">
        <f>IF(ISBLANK(O19),IF(SWOT方格!O19&gt;0,1,0),O19*AL$13*$Z19)</f>
        <v>0</v>
      </c>
      <c r="AM19" s="16">
        <f>IF(ISBLANK(P19),IF(SWOT方格!P19&gt;0,1,0),P19*AM$13*$Z19)</f>
        <v>0</v>
      </c>
      <c r="AN19" s="16">
        <f>IF(ISBLANK(Q19),IF(SWOT方格!Q19&gt;0,1,0),Q19*AN$13*$Z19)</f>
        <v>0</v>
      </c>
      <c r="AO19" s="16">
        <f>IF(ISBLANK(R19),IF(SWOT方格!R19&gt;0,1,0),R19*AO$13*$Z19)</f>
        <v>0</v>
      </c>
      <c r="AP19" s="16">
        <f>IF(ISBLANK(S19),IF(SWOT方格!S19&gt;0,1,0),S19*AP$13*$Z19)</f>
        <v>0</v>
      </c>
      <c r="AQ19" s="16">
        <f>IF(ISBLANK(T19),IF(SWOT方格!T19&gt;0,1,0),T19*AQ$13*$Z19)</f>
        <v>0</v>
      </c>
      <c r="AR19" s="16">
        <f>IF(ISBLANK(U19),IF(SWOT方格!U19&gt;0,1,0),U19*AR$13*$Z19)</f>
        <v>0</v>
      </c>
      <c r="AS19" s="16">
        <f>IF(ISBLANK(V19),IF(SWOT方格!V19&gt;0,1,0),V19*AS$13*$Z19)</f>
        <v>0</v>
      </c>
      <c r="AT19" s="17">
        <f>IF(ISBLANK(W19),IF(SWOT方格!W19&gt;0,1,0),W19*AT$13*$Z19)</f>
        <v>0</v>
      </c>
    </row>
    <row r="20" spans="1:46" x14ac:dyDescent="0.25">
      <c r="A20" s="18" t="str">
        <f>'1.設定項目名稱'!B8</f>
        <v>S7</v>
      </c>
      <c r="B20" s="25" t="str">
        <f>IF(ISBLANK('1.設定項目名稱'!C8)," ",'1.設定項目名稱'!C8)</f>
        <v xml:space="preserve"> </v>
      </c>
      <c r="C20" s="121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Y20" s="15" t="str">
        <f t="shared" si="2"/>
        <v>S7</v>
      </c>
      <c r="Z20" s="16">
        <f t="shared" si="3"/>
        <v>1</v>
      </c>
      <c r="AA20" s="5">
        <f>IF(ISBLANK(D20),IF(SWOT方格!D20&gt;0,1,0),D20*AA$13*$Z20)</f>
        <v>0</v>
      </c>
      <c r="AB20" s="16">
        <f>IF(ISBLANK(E20),IF(SWOT方格!E20&gt;0,1,0),E20*AB$13*$Z20)</f>
        <v>0</v>
      </c>
      <c r="AC20" s="16">
        <f>IF(ISBLANK(F20),IF(SWOT方格!F20&gt;0,1,0),F20*AC$13*$Z20)</f>
        <v>0</v>
      </c>
      <c r="AD20" s="16">
        <f>IF(ISBLANK(G20),IF(SWOT方格!G20&gt;0,1,0),G20*AD$13*$Z20)</f>
        <v>0</v>
      </c>
      <c r="AE20" s="16">
        <f>IF(ISBLANK(H20),IF(SWOT方格!H20&gt;0,1,0),H20*AE$13*$Z20)</f>
        <v>0</v>
      </c>
      <c r="AF20" s="16">
        <f>IF(ISBLANK(I20),IF(SWOT方格!I20&gt;0,1,0),I20*AF$13*$Z20)</f>
        <v>0</v>
      </c>
      <c r="AG20" s="16">
        <f>IF(ISBLANK(J20),IF(SWOT方格!J20&gt;0,1,0),J20*AG$13*$Z20)</f>
        <v>0</v>
      </c>
      <c r="AH20" s="16">
        <f>IF(ISBLANK(K20),IF(SWOT方格!K20&gt;0,1,0),K20*AH$13*$Z20)</f>
        <v>0</v>
      </c>
      <c r="AI20" s="16">
        <f>IF(ISBLANK(L20),IF(SWOT方格!L20&gt;0,1,0),L20*AI$13*$Z20)</f>
        <v>0</v>
      </c>
      <c r="AJ20" s="17">
        <f>IF(ISBLANK(M20),IF(SWOT方格!M20&gt;0,1,0),M20*AJ$13*$Z20)</f>
        <v>0</v>
      </c>
      <c r="AK20" s="5">
        <f>IF(ISBLANK(N20),IF(SWOT方格!N20&gt;0,1,0),N20*AK$13*$Z20)</f>
        <v>0</v>
      </c>
      <c r="AL20" s="16">
        <f>IF(ISBLANK(O20),IF(SWOT方格!O20&gt;0,1,0),O20*AL$13*$Z20)</f>
        <v>0</v>
      </c>
      <c r="AM20" s="16">
        <f>IF(ISBLANK(P20),IF(SWOT方格!P20&gt;0,1,0),P20*AM$13*$Z20)</f>
        <v>0</v>
      </c>
      <c r="AN20" s="16">
        <f>IF(ISBLANK(Q20),IF(SWOT方格!Q20&gt;0,1,0),Q20*AN$13*$Z20)</f>
        <v>0</v>
      </c>
      <c r="AO20" s="16">
        <f>IF(ISBLANK(R20),IF(SWOT方格!R20&gt;0,1,0),R20*AO$13*$Z20)</f>
        <v>0</v>
      </c>
      <c r="AP20" s="16">
        <f>IF(ISBLANK(S20),IF(SWOT方格!S20&gt;0,1,0),S20*AP$13*$Z20)</f>
        <v>0</v>
      </c>
      <c r="AQ20" s="16">
        <f>IF(ISBLANK(T20),IF(SWOT方格!T20&gt;0,1,0),T20*AQ$13*$Z20)</f>
        <v>0</v>
      </c>
      <c r="AR20" s="16">
        <f>IF(ISBLANK(U20),IF(SWOT方格!U20&gt;0,1,0),U20*AR$13*$Z20)</f>
        <v>0</v>
      </c>
      <c r="AS20" s="16">
        <f>IF(ISBLANK(V20),IF(SWOT方格!V20&gt;0,1,0),V20*AS$13*$Z20)</f>
        <v>0</v>
      </c>
      <c r="AT20" s="17">
        <f>IF(ISBLANK(W20),IF(SWOT方格!W20&gt;0,1,0),W20*AT$13*$Z20)</f>
        <v>0</v>
      </c>
    </row>
    <row r="21" spans="1:46" x14ac:dyDescent="0.25">
      <c r="A21" s="18" t="str">
        <f>'1.設定項目名稱'!B9</f>
        <v>S8</v>
      </c>
      <c r="B21" s="25" t="str">
        <f>IF(ISBLANK('1.設定項目名稱'!C9)," ",'1.設定項目名稱'!C9)</f>
        <v xml:space="preserve"> </v>
      </c>
      <c r="C21" s="121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Y21" s="15" t="str">
        <f t="shared" si="2"/>
        <v>S8</v>
      </c>
      <c r="Z21" s="16">
        <f t="shared" si="3"/>
        <v>1</v>
      </c>
      <c r="AA21" s="5">
        <f>IF(ISBLANK(D21),IF(SWOT方格!D21&gt;0,1,0),D21*AA$13*$Z21)</f>
        <v>0</v>
      </c>
      <c r="AB21" s="16">
        <f>IF(ISBLANK(E21),IF(SWOT方格!E21&gt;0,1,0),E21*AB$13*$Z21)</f>
        <v>0</v>
      </c>
      <c r="AC21" s="16">
        <f>IF(ISBLANK(F21),IF(SWOT方格!F21&gt;0,1,0),F21*AC$13*$Z21)</f>
        <v>0</v>
      </c>
      <c r="AD21" s="16">
        <f>IF(ISBLANK(G21),IF(SWOT方格!G21&gt;0,1,0),G21*AD$13*$Z21)</f>
        <v>0</v>
      </c>
      <c r="AE21" s="16">
        <f>IF(ISBLANK(H21),IF(SWOT方格!H21&gt;0,1,0),H21*AE$13*$Z21)</f>
        <v>0</v>
      </c>
      <c r="AF21" s="16">
        <f>IF(ISBLANK(I21),IF(SWOT方格!I21&gt;0,1,0),I21*AF$13*$Z21)</f>
        <v>0</v>
      </c>
      <c r="AG21" s="16">
        <f>IF(ISBLANK(J21),IF(SWOT方格!J21&gt;0,1,0),J21*AG$13*$Z21)</f>
        <v>0</v>
      </c>
      <c r="AH21" s="16">
        <f>IF(ISBLANK(K21),IF(SWOT方格!K21&gt;0,1,0),K21*AH$13*$Z21)</f>
        <v>0</v>
      </c>
      <c r="AI21" s="16">
        <f>IF(ISBLANK(L21),IF(SWOT方格!L21&gt;0,1,0),L21*AI$13*$Z21)</f>
        <v>0</v>
      </c>
      <c r="AJ21" s="17">
        <f>IF(ISBLANK(M21),IF(SWOT方格!M21&gt;0,1,0),M21*AJ$13*$Z21)</f>
        <v>0</v>
      </c>
      <c r="AK21" s="5">
        <f>IF(ISBLANK(N21),IF(SWOT方格!N21&gt;0,1,0),N21*AK$13*$Z21)</f>
        <v>0</v>
      </c>
      <c r="AL21" s="16">
        <f>IF(ISBLANK(O21),IF(SWOT方格!O21&gt;0,1,0),O21*AL$13*$Z21)</f>
        <v>0</v>
      </c>
      <c r="AM21" s="16">
        <f>IF(ISBLANK(P21),IF(SWOT方格!P21&gt;0,1,0),P21*AM$13*$Z21)</f>
        <v>0</v>
      </c>
      <c r="AN21" s="16">
        <f>IF(ISBLANK(Q21),IF(SWOT方格!Q21&gt;0,1,0),Q21*AN$13*$Z21)</f>
        <v>0</v>
      </c>
      <c r="AO21" s="16">
        <f>IF(ISBLANK(R21),IF(SWOT方格!R21&gt;0,1,0),R21*AO$13*$Z21)</f>
        <v>0</v>
      </c>
      <c r="AP21" s="16">
        <f>IF(ISBLANK(S21),IF(SWOT方格!S21&gt;0,1,0),S21*AP$13*$Z21)</f>
        <v>0</v>
      </c>
      <c r="AQ21" s="16">
        <f>IF(ISBLANK(T21),IF(SWOT方格!T21&gt;0,1,0),T21*AQ$13*$Z21)</f>
        <v>0</v>
      </c>
      <c r="AR21" s="16">
        <f>IF(ISBLANK(U21),IF(SWOT方格!U21&gt;0,1,0),U21*AR$13*$Z21)</f>
        <v>0</v>
      </c>
      <c r="AS21" s="16">
        <f>IF(ISBLANK(V21),IF(SWOT方格!V21&gt;0,1,0),V21*AS$13*$Z21)</f>
        <v>0</v>
      </c>
      <c r="AT21" s="17">
        <f>IF(ISBLANK(W21),IF(SWOT方格!W21&gt;0,1,0),W21*AT$13*$Z21)</f>
        <v>0</v>
      </c>
    </row>
    <row r="22" spans="1:46" x14ac:dyDescent="0.25">
      <c r="A22" s="18" t="str">
        <f>'1.設定項目名稱'!B10</f>
        <v>S9</v>
      </c>
      <c r="B22" s="19" t="str">
        <f>IF(ISBLANK('1.設定項目名稱'!C10)," ",'1.設定項目名稱'!C10)</f>
        <v xml:space="preserve"> </v>
      </c>
      <c r="C22" s="121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Y22" s="15" t="str">
        <f t="shared" si="2"/>
        <v>S9</v>
      </c>
      <c r="Z22" s="16">
        <f t="shared" si="3"/>
        <v>1</v>
      </c>
      <c r="AA22" s="5">
        <f>IF(ISBLANK(D22),IF(SWOT方格!D22&gt;0,1,0),D22*AA$13*$Z22)</f>
        <v>0</v>
      </c>
      <c r="AB22" s="16">
        <f>IF(ISBLANK(E22),IF(SWOT方格!E22&gt;0,1,0),E22*AB$13*$Z22)</f>
        <v>0</v>
      </c>
      <c r="AC22" s="16">
        <f>IF(ISBLANK(F22),IF(SWOT方格!F22&gt;0,1,0),F22*AC$13*$Z22)</f>
        <v>0</v>
      </c>
      <c r="AD22" s="16">
        <f>IF(ISBLANK(G22),IF(SWOT方格!G22&gt;0,1,0),G22*AD$13*$Z22)</f>
        <v>0</v>
      </c>
      <c r="AE22" s="16">
        <f>IF(ISBLANK(H22),IF(SWOT方格!H22&gt;0,1,0),H22*AE$13*$Z22)</f>
        <v>0</v>
      </c>
      <c r="AF22" s="16">
        <f>IF(ISBLANK(I22),IF(SWOT方格!I22&gt;0,1,0),I22*AF$13*$Z22)</f>
        <v>0</v>
      </c>
      <c r="AG22" s="16">
        <f>IF(ISBLANK(J22),IF(SWOT方格!J22&gt;0,1,0),J22*AG$13*$Z22)</f>
        <v>0</v>
      </c>
      <c r="AH22" s="16">
        <f>IF(ISBLANK(K22),IF(SWOT方格!K22&gt;0,1,0),K22*AH$13*$Z22)</f>
        <v>0</v>
      </c>
      <c r="AI22" s="16">
        <f>IF(ISBLANK(L22),IF(SWOT方格!L22&gt;0,1,0),L22*AI$13*$Z22)</f>
        <v>0</v>
      </c>
      <c r="AJ22" s="17">
        <f>IF(ISBLANK(M22),IF(SWOT方格!M22&gt;0,1,0),M22*AJ$13*$Z22)</f>
        <v>0</v>
      </c>
      <c r="AK22" s="5">
        <f>IF(ISBLANK(N22),IF(SWOT方格!N22&gt;0,1,0),N22*AK$13*$Z22)</f>
        <v>0</v>
      </c>
      <c r="AL22" s="16">
        <f>IF(ISBLANK(O22),IF(SWOT方格!O22&gt;0,1,0),O22*AL$13*$Z22)</f>
        <v>0</v>
      </c>
      <c r="AM22" s="16">
        <f>IF(ISBLANK(P22),IF(SWOT方格!P22&gt;0,1,0),P22*AM$13*$Z22)</f>
        <v>0</v>
      </c>
      <c r="AN22" s="16">
        <f>IF(ISBLANK(Q22),IF(SWOT方格!Q22&gt;0,1,0),Q22*AN$13*$Z22)</f>
        <v>0</v>
      </c>
      <c r="AO22" s="16">
        <f>IF(ISBLANK(R22),IF(SWOT方格!R22&gt;0,1,0),R22*AO$13*$Z22)</f>
        <v>0</v>
      </c>
      <c r="AP22" s="16">
        <f>IF(ISBLANK(S22),IF(SWOT方格!S22&gt;0,1,0),S22*AP$13*$Z22)</f>
        <v>0</v>
      </c>
      <c r="AQ22" s="16">
        <f>IF(ISBLANK(T22),IF(SWOT方格!T22&gt;0,1,0),T22*AQ$13*$Z22)</f>
        <v>0</v>
      </c>
      <c r="AR22" s="16">
        <f>IF(ISBLANK(U22),IF(SWOT方格!U22&gt;0,1,0),U22*AR$13*$Z22)</f>
        <v>0</v>
      </c>
      <c r="AS22" s="16">
        <f>IF(ISBLANK(V22),IF(SWOT方格!V22&gt;0,1,0),V22*AS$13*$Z22)</f>
        <v>0</v>
      </c>
      <c r="AT22" s="17">
        <f>IF(ISBLANK(W22),IF(SWOT方格!W22&gt;0,1,0),W22*AT$13*$Z22)</f>
        <v>0</v>
      </c>
    </row>
    <row r="23" spans="1:46" x14ac:dyDescent="0.25">
      <c r="A23" s="18" t="str">
        <f>'1.設定項目名稱'!B11</f>
        <v>S10</v>
      </c>
      <c r="B23" s="19" t="str">
        <f>IF(ISBLANK('1.設定項目名稱'!C11)," ",'1.設定項目名稱'!C11)</f>
        <v xml:space="preserve"> </v>
      </c>
      <c r="C23" s="122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Y23" s="15" t="str">
        <f t="shared" si="2"/>
        <v>S10</v>
      </c>
      <c r="Z23" s="16">
        <f t="shared" si="3"/>
        <v>1</v>
      </c>
      <c r="AA23" s="9">
        <f>IF(ISBLANK(D23),IF(SWOT方格!D23&gt;0,1,0),D23*AA$13*$Z23)</f>
        <v>0</v>
      </c>
      <c r="AB23" s="10">
        <f>IF(ISBLANK(E23),IF(SWOT方格!E23&gt;0,1,0),E23*AB$13*$Z23)</f>
        <v>0</v>
      </c>
      <c r="AC23" s="10">
        <f>IF(ISBLANK(F23),IF(SWOT方格!F23&gt;0,1,0),F23*AC$13*$Z23)</f>
        <v>0</v>
      </c>
      <c r="AD23" s="10">
        <f>IF(ISBLANK(G23),IF(SWOT方格!G23&gt;0,1,0),G23*AD$13*$Z23)</f>
        <v>0</v>
      </c>
      <c r="AE23" s="10">
        <f>IF(ISBLANK(H23),IF(SWOT方格!H23&gt;0,1,0),H23*AE$13*$Z23)</f>
        <v>0</v>
      </c>
      <c r="AF23" s="10">
        <f>IF(ISBLANK(I23),IF(SWOT方格!I23&gt;0,1,0),I23*AF$13*$Z23)</f>
        <v>0</v>
      </c>
      <c r="AG23" s="10">
        <f>IF(ISBLANK(J23),IF(SWOT方格!J23&gt;0,1,0),J23*AG$13*$Z23)</f>
        <v>0</v>
      </c>
      <c r="AH23" s="10">
        <f>IF(ISBLANK(K23),IF(SWOT方格!K23&gt;0,1,0),K23*AH$13*$Z23)</f>
        <v>0</v>
      </c>
      <c r="AI23" s="10">
        <f>IF(ISBLANK(L23),IF(SWOT方格!L23&gt;0,1,0),L23*AI$13*$Z23)</f>
        <v>0</v>
      </c>
      <c r="AJ23" s="11">
        <f>IF(ISBLANK(M23),IF(SWOT方格!M23&gt;0,1,0),M23*AJ$13*$Z23)</f>
        <v>0</v>
      </c>
      <c r="AK23" s="9">
        <f>IF(ISBLANK(N23),IF(SWOT方格!N23&gt;0,1,0),N23*AK$13*$Z23)</f>
        <v>0</v>
      </c>
      <c r="AL23" s="10">
        <f>IF(ISBLANK(O23),IF(SWOT方格!O23&gt;0,1,0),O23*AL$13*$Z23)</f>
        <v>0</v>
      </c>
      <c r="AM23" s="10">
        <f>IF(ISBLANK(P23),IF(SWOT方格!P23&gt;0,1,0),P23*AM$13*$Z23)</f>
        <v>0</v>
      </c>
      <c r="AN23" s="10">
        <f>IF(ISBLANK(Q23),IF(SWOT方格!Q23&gt;0,1,0),Q23*AN$13*$Z23)</f>
        <v>0</v>
      </c>
      <c r="AO23" s="10">
        <f>IF(ISBLANK(R23),IF(SWOT方格!R23&gt;0,1,0),R23*AO$13*$Z23)</f>
        <v>0</v>
      </c>
      <c r="AP23" s="10">
        <f>IF(ISBLANK(S23),IF(SWOT方格!S23&gt;0,1,0),S23*AP$13*$Z23)</f>
        <v>0</v>
      </c>
      <c r="AQ23" s="10">
        <f>IF(ISBLANK(T23),IF(SWOT方格!T23&gt;0,1,0),T23*AQ$13*$Z23)</f>
        <v>0</v>
      </c>
      <c r="AR23" s="10">
        <f>IF(ISBLANK(U23),IF(SWOT方格!U23&gt;0,1,0),U23*AR$13*$Z23)</f>
        <v>0</v>
      </c>
      <c r="AS23" s="10">
        <f>IF(ISBLANK(V23),IF(SWOT方格!V23&gt;0,1,0),V23*AS$13*$Z23)</f>
        <v>0</v>
      </c>
      <c r="AT23" s="11">
        <f>IF(ISBLANK(W23),IF(SWOT方格!W23&gt;0,1,0),W23*AT$13*$Z23)</f>
        <v>0</v>
      </c>
    </row>
    <row r="24" spans="1:46" s="13" customFormat="1" x14ac:dyDescent="0.25">
      <c r="A24" s="15" t="str">
        <f>'1.設定項目名稱'!D2</f>
        <v>W1</v>
      </c>
      <c r="B24" s="15" t="str">
        <f>IF(ISBLANK('1.設定項目名稱'!E2),"",'1.設定項目名稱'!E2)</f>
        <v>教師年齡偏高多數屆臨退休</v>
      </c>
      <c r="C24" s="123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Y24" s="15" t="str">
        <f t="shared" si="2"/>
        <v>W1</v>
      </c>
      <c r="Z24" s="16">
        <f t="shared" si="3"/>
        <v>1</v>
      </c>
      <c r="AA24" s="6">
        <f>IF(ISBLANK(D24),IF(SWOT方格!D24&gt;0,1,0),D24*AA$13*$Z24)</f>
        <v>1</v>
      </c>
      <c r="AB24" s="7">
        <f>IF(ISBLANK(E24),IF(SWOT方格!E24&gt;0,1,0),E24*AB$13*$Z24)</f>
        <v>1</v>
      </c>
      <c r="AC24" s="7">
        <f>IF(ISBLANK(F24),IF(SWOT方格!F24&gt;0,1,0),F24*AC$13*$Z24)</f>
        <v>1</v>
      </c>
      <c r="AD24" s="7">
        <f>IF(ISBLANK(G24),IF(SWOT方格!G24&gt;0,1,0),G24*AD$13*$Z24)</f>
        <v>1</v>
      </c>
      <c r="AE24" s="7">
        <f>IF(ISBLANK(H24),IF(SWOT方格!H24&gt;0,1,0),H24*AE$13*$Z24)</f>
        <v>1</v>
      </c>
      <c r="AF24" s="7">
        <f>IF(ISBLANK(I24),IF(SWOT方格!I24&gt;0,1,0),I24*AF$13*$Z24)</f>
        <v>0</v>
      </c>
      <c r="AG24" s="7">
        <f>IF(ISBLANK(J24),IF(SWOT方格!J24&gt;0,1,0),J24*AG$13*$Z24)</f>
        <v>0</v>
      </c>
      <c r="AH24" s="7">
        <f>IF(ISBLANK(K24),IF(SWOT方格!K24&gt;0,1,0),K24*AH$13*$Z24)</f>
        <v>0</v>
      </c>
      <c r="AI24" s="7">
        <f>IF(ISBLANK(L24),IF(SWOT方格!L24&gt;0,1,0),L24*AI$13*$Z24)</f>
        <v>0</v>
      </c>
      <c r="AJ24" s="8">
        <f>IF(ISBLANK(M24),IF(SWOT方格!M24&gt;0,1,0),M24*AJ$13*$Z24)</f>
        <v>0</v>
      </c>
      <c r="AK24" s="6">
        <f>IF(ISBLANK(N24),IF(SWOT方格!N24&gt;0,1,0),N24*AK$13*$Z24)</f>
        <v>1</v>
      </c>
      <c r="AL24" s="7">
        <f>IF(ISBLANK(O24),IF(SWOT方格!O24&gt;0,1,0),O24*AL$13*$Z24)</f>
        <v>1</v>
      </c>
      <c r="AM24" s="7">
        <f>IF(ISBLANK(P24),IF(SWOT方格!P24&gt;0,1,0),P24*AM$13*$Z24)</f>
        <v>1</v>
      </c>
      <c r="AN24" s="7">
        <f>IF(ISBLANK(Q24),IF(SWOT方格!Q24&gt;0,1,0),Q24*AN$13*$Z24)</f>
        <v>1</v>
      </c>
      <c r="AO24" s="7">
        <f>IF(ISBLANK(R24),IF(SWOT方格!R24&gt;0,1,0),R24*AO$13*$Z24)</f>
        <v>0</v>
      </c>
      <c r="AP24" s="7">
        <f>IF(ISBLANK(S24),IF(SWOT方格!S24&gt;0,1,0),S24*AP$13*$Z24)</f>
        <v>0</v>
      </c>
      <c r="AQ24" s="7">
        <f>IF(ISBLANK(T24),IF(SWOT方格!T24&gt;0,1,0),T24*AQ$13*$Z24)</f>
        <v>0</v>
      </c>
      <c r="AR24" s="7">
        <f>IF(ISBLANK(U24),IF(SWOT方格!U24&gt;0,1,0),U24*AR$13*$Z24)</f>
        <v>0</v>
      </c>
      <c r="AS24" s="7">
        <f>IF(ISBLANK(V24),IF(SWOT方格!V24&gt;0,1,0),V24*AS$13*$Z24)</f>
        <v>0</v>
      </c>
      <c r="AT24" s="8">
        <f>IF(ISBLANK(W24),IF(SWOT方格!W24&gt;0,1,0),W24*AT$13*$Z24)</f>
        <v>0</v>
      </c>
    </row>
    <row r="25" spans="1:46" x14ac:dyDescent="0.25">
      <c r="A25" s="12" t="str">
        <f>'1.設定項目名稱'!D3</f>
        <v>W2</v>
      </c>
      <c r="B25" s="13" t="str">
        <f>IF(ISBLANK('1.設定項目名稱'!E3),"",'1.設定項目名稱'!E3)</f>
        <v>經濟不利條件學生偏多需要協助</v>
      </c>
      <c r="C25" s="124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Y25" s="15" t="str">
        <f t="shared" si="2"/>
        <v>W2</v>
      </c>
      <c r="Z25" s="16">
        <f t="shared" si="3"/>
        <v>1</v>
      </c>
      <c r="AA25" s="5">
        <f>IF(ISBLANK(D25),IF(SWOT方格!D25&gt;0,1,0),D25*AA$13*$Z25)</f>
        <v>1</v>
      </c>
      <c r="AB25" s="16">
        <f>IF(ISBLANK(E25),IF(SWOT方格!E25&gt;0,1,0),E25*AB$13*$Z25)</f>
        <v>1</v>
      </c>
      <c r="AC25" s="16">
        <f>IF(ISBLANK(F25),IF(SWOT方格!F25&gt;0,1,0),F25*AC$13*$Z25)</f>
        <v>1</v>
      </c>
      <c r="AD25" s="16">
        <f>IF(ISBLANK(G25),IF(SWOT方格!G25&gt;0,1,0),G25*AD$13*$Z25)</f>
        <v>1</v>
      </c>
      <c r="AE25" s="16">
        <f>IF(ISBLANK(H25),IF(SWOT方格!H25&gt;0,1,0),H25*AE$13*$Z25)</f>
        <v>1</v>
      </c>
      <c r="AF25" s="16">
        <f>IF(ISBLANK(I25),IF(SWOT方格!I25&gt;0,1,0),I25*AF$13*$Z25)</f>
        <v>0</v>
      </c>
      <c r="AG25" s="16">
        <f>IF(ISBLANK(J25),IF(SWOT方格!J25&gt;0,1,0),J25*AG$13*$Z25)</f>
        <v>0</v>
      </c>
      <c r="AH25" s="16">
        <f>IF(ISBLANK(K25),IF(SWOT方格!K25&gt;0,1,0),K25*AH$13*$Z25)</f>
        <v>0</v>
      </c>
      <c r="AI25" s="16">
        <f>IF(ISBLANK(L25),IF(SWOT方格!L25&gt;0,1,0),L25*AI$13*$Z25)</f>
        <v>0</v>
      </c>
      <c r="AJ25" s="17">
        <f>IF(ISBLANK(M25),IF(SWOT方格!M25&gt;0,1,0),M25*AJ$13*$Z25)</f>
        <v>0</v>
      </c>
      <c r="AK25" s="5">
        <f>IF(ISBLANK(N25),IF(SWOT方格!N25&gt;0,1,0),N25*AK$13*$Z25)</f>
        <v>1</v>
      </c>
      <c r="AL25" s="16">
        <f>IF(ISBLANK(O25),IF(SWOT方格!O25&gt;0,1,0),O25*AL$13*$Z25)</f>
        <v>1</v>
      </c>
      <c r="AM25" s="16">
        <f>IF(ISBLANK(P25),IF(SWOT方格!P25&gt;0,1,0),P25*AM$13*$Z25)</f>
        <v>1</v>
      </c>
      <c r="AN25" s="16">
        <f>IF(ISBLANK(Q25),IF(SWOT方格!Q25&gt;0,1,0),Q25*AN$13*$Z25)</f>
        <v>1</v>
      </c>
      <c r="AO25" s="16">
        <f>IF(ISBLANK(R25),IF(SWOT方格!R25&gt;0,1,0),R25*AO$13*$Z25)</f>
        <v>0</v>
      </c>
      <c r="AP25" s="16">
        <f>IF(ISBLANK(S25),IF(SWOT方格!S25&gt;0,1,0),S25*AP$13*$Z25)</f>
        <v>0</v>
      </c>
      <c r="AQ25" s="16">
        <f>IF(ISBLANK(T25),IF(SWOT方格!T25&gt;0,1,0),T25*AQ$13*$Z25)</f>
        <v>0</v>
      </c>
      <c r="AR25" s="16">
        <f>IF(ISBLANK(U25),IF(SWOT方格!U25&gt;0,1,0),U25*AR$13*$Z25)</f>
        <v>0</v>
      </c>
      <c r="AS25" s="16">
        <f>IF(ISBLANK(V25),IF(SWOT方格!V25&gt;0,1,0),V25*AS$13*$Z25)</f>
        <v>0</v>
      </c>
      <c r="AT25" s="17">
        <f>IF(ISBLANK(W25),IF(SWOT方格!W25&gt;0,1,0),W25*AT$13*$Z25)</f>
        <v>0</v>
      </c>
    </row>
    <row r="26" spans="1:46" x14ac:dyDescent="0.25">
      <c r="A26" s="12" t="str">
        <f>'1.設定項目名稱'!D4</f>
        <v>W3</v>
      </c>
      <c r="B26" s="21" t="str">
        <f>IF(ISBLANK('1.設定項目名稱'!E4),"",'1.設定項目名稱'!E4)</f>
        <v>圖書設備汰舊更新較慢</v>
      </c>
      <c r="C26" s="124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Y26" s="15" t="str">
        <f t="shared" si="2"/>
        <v>W3</v>
      </c>
      <c r="Z26" s="16">
        <f t="shared" si="3"/>
        <v>1</v>
      </c>
      <c r="AA26" s="5">
        <f>IF(ISBLANK(D26),IF(SWOT方格!D26&gt;0,1,0),D26*AA$13*$Z26)</f>
        <v>1</v>
      </c>
      <c r="AB26" s="16">
        <f>IF(ISBLANK(E26),IF(SWOT方格!E26&gt;0,1,0),E26*AB$13*$Z26)</f>
        <v>1</v>
      </c>
      <c r="AC26" s="16">
        <f>IF(ISBLANK(F26),IF(SWOT方格!F26&gt;0,1,0),F26*AC$13*$Z26)</f>
        <v>1</v>
      </c>
      <c r="AD26" s="16">
        <f>IF(ISBLANK(G26),IF(SWOT方格!G26&gt;0,1,0),G26*AD$13*$Z26)</f>
        <v>1</v>
      </c>
      <c r="AE26" s="16">
        <f>IF(ISBLANK(H26),IF(SWOT方格!H26&gt;0,1,0),H26*AE$13*$Z26)</f>
        <v>1</v>
      </c>
      <c r="AF26" s="16">
        <f>IF(ISBLANK(I26),IF(SWOT方格!I26&gt;0,1,0),I26*AF$13*$Z26)</f>
        <v>0</v>
      </c>
      <c r="AG26" s="16">
        <f>IF(ISBLANK(J26),IF(SWOT方格!J26&gt;0,1,0),J26*AG$13*$Z26)</f>
        <v>0</v>
      </c>
      <c r="AH26" s="16">
        <f>IF(ISBLANK(K26),IF(SWOT方格!K26&gt;0,1,0),K26*AH$13*$Z26)</f>
        <v>0</v>
      </c>
      <c r="AI26" s="16">
        <f>IF(ISBLANK(L26),IF(SWOT方格!L26&gt;0,1,0),L26*AI$13*$Z26)</f>
        <v>0</v>
      </c>
      <c r="AJ26" s="17">
        <f>IF(ISBLANK(M26),IF(SWOT方格!M26&gt;0,1,0),M26*AJ$13*$Z26)</f>
        <v>0</v>
      </c>
      <c r="AK26" s="5">
        <f>IF(ISBLANK(N26),IF(SWOT方格!N26&gt;0,1,0),N26*AK$13*$Z26)</f>
        <v>1</v>
      </c>
      <c r="AL26" s="16">
        <f>IF(ISBLANK(O26),IF(SWOT方格!O26&gt;0,1,0),O26*AL$13*$Z26)</f>
        <v>1</v>
      </c>
      <c r="AM26" s="16">
        <f>IF(ISBLANK(P26),IF(SWOT方格!P26&gt;0,1,0),P26*AM$13*$Z26)</f>
        <v>1</v>
      </c>
      <c r="AN26" s="16">
        <f>IF(ISBLANK(Q26),IF(SWOT方格!Q26&gt;0,1,0),Q26*AN$13*$Z26)</f>
        <v>1</v>
      </c>
      <c r="AO26" s="16">
        <f>IF(ISBLANK(R26),IF(SWOT方格!R26&gt;0,1,0),R26*AO$13*$Z26)</f>
        <v>0</v>
      </c>
      <c r="AP26" s="16">
        <f>IF(ISBLANK(S26),IF(SWOT方格!S26&gt;0,1,0),S26*AP$13*$Z26)</f>
        <v>0</v>
      </c>
      <c r="AQ26" s="16">
        <f>IF(ISBLANK(T26),IF(SWOT方格!T26&gt;0,1,0),T26*AQ$13*$Z26)</f>
        <v>0</v>
      </c>
      <c r="AR26" s="16">
        <f>IF(ISBLANK(U26),IF(SWOT方格!U26&gt;0,1,0),U26*AR$13*$Z26)</f>
        <v>0</v>
      </c>
      <c r="AS26" s="16">
        <f>IF(ISBLANK(V26),IF(SWOT方格!V26&gt;0,1,0),V26*AS$13*$Z26)</f>
        <v>0</v>
      </c>
      <c r="AT26" s="17">
        <f>IF(ISBLANK(W26),IF(SWOT方格!W26&gt;0,1,0),W26*AT$13*$Z26)</f>
        <v>0</v>
      </c>
    </row>
    <row r="27" spans="1:46" x14ac:dyDescent="0.25">
      <c r="A27" s="12" t="str">
        <f>'1.設定項目名稱'!D5</f>
        <v>W4</v>
      </c>
      <c r="B27" s="21" t="str">
        <f>IF(ISBLANK('1.設定項目名稱'!E5),"",'1.設定項目名稱'!E5)</f>
        <v>外語教學師資不足需向外招聘</v>
      </c>
      <c r="C27" s="124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Y27" s="15" t="str">
        <f t="shared" si="2"/>
        <v>W4</v>
      </c>
      <c r="Z27" s="16">
        <f t="shared" si="3"/>
        <v>1</v>
      </c>
      <c r="AA27" s="5">
        <f>IF(ISBLANK(D27),IF(SWOT方格!D27&gt;0,1,0),D27*AA$13*$Z27)</f>
        <v>1</v>
      </c>
      <c r="AB27" s="16">
        <f>IF(ISBLANK(E27),IF(SWOT方格!E27&gt;0,1,0),E27*AB$13*$Z27)</f>
        <v>1</v>
      </c>
      <c r="AC27" s="16">
        <f>IF(ISBLANK(F27),IF(SWOT方格!F27&gt;0,1,0),F27*AC$13*$Z27)</f>
        <v>1</v>
      </c>
      <c r="AD27" s="16">
        <f>IF(ISBLANK(G27),IF(SWOT方格!G27&gt;0,1,0),G27*AD$13*$Z27)</f>
        <v>1</v>
      </c>
      <c r="AE27" s="16">
        <f>IF(ISBLANK(H27),IF(SWOT方格!H27&gt;0,1,0),H27*AE$13*$Z27)</f>
        <v>1</v>
      </c>
      <c r="AF27" s="16">
        <f>IF(ISBLANK(I27),IF(SWOT方格!I27&gt;0,1,0),I27*AF$13*$Z27)</f>
        <v>0</v>
      </c>
      <c r="AG27" s="16">
        <f>IF(ISBLANK(J27),IF(SWOT方格!J27&gt;0,1,0),J27*AG$13*$Z27)</f>
        <v>0</v>
      </c>
      <c r="AH27" s="16">
        <f>IF(ISBLANK(K27),IF(SWOT方格!K27&gt;0,1,0),K27*AH$13*$Z27)</f>
        <v>0</v>
      </c>
      <c r="AI27" s="16">
        <f>IF(ISBLANK(L27),IF(SWOT方格!L27&gt;0,1,0),L27*AI$13*$Z27)</f>
        <v>0</v>
      </c>
      <c r="AJ27" s="17">
        <f>IF(ISBLANK(M27),IF(SWOT方格!M27&gt;0,1,0),M27*AJ$13*$Z27)</f>
        <v>0</v>
      </c>
      <c r="AK27" s="5">
        <f>IF(ISBLANK(N27),IF(SWOT方格!N27&gt;0,1,0),N27*AK$13*$Z27)</f>
        <v>1</v>
      </c>
      <c r="AL27" s="16">
        <f>IF(ISBLANK(O27),IF(SWOT方格!O27&gt;0,1,0),O27*AL$13*$Z27)</f>
        <v>1</v>
      </c>
      <c r="AM27" s="16">
        <f>IF(ISBLANK(P27),IF(SWOT方格!P27&gt;0,1,0),P27*AM$13*$Z27)</f>
        <v>1</v>
      </c>
      <c r="AN27" s="16">
        <f>IF(ISBLANK(Q27),IF(SWOT方格!Q27&gt;0,1,0),Q27*AN$13*$Z27)</f>
        <v>1</v>
      </c>
      <c r="AO27" s="16">
        <f>IF(ISBLANK(R27),IF(SWOT方格!R27&gt;0,1,0),R27*AO$13*$Z27)</f>
        <v>0</v>
      </c>
      <c r="AP27" s="16">
        <f>IF(ISBLANK(S27),IF(SWOT方格!S27&gt;0,1,0),S27*AP$13*$Z27)</f>
        <v>0</v>
      </c>
      <c r="AQ27" s="16">
        <f>IF(ISBLANK(T27),IF(SWOT方格!T27&gt;0,1,0),T27*AQ$13*$Z27)</f>
        <v>0</v>
      </c>
      <c r="AR27" s="16">
        <f>IF(ISBLANK(U27),IF(SWOT方格!U27&gt;0,1,0),U27*AR$13*$Z27)</f>
        <v>0</v>
      </c>
      <c r="AS27" s="16">
        <f>IF(ISBLANK(V27),IF(SWOT方格!V27&gt;0,1,0),V27*AS$13*$Z27)</f>
        <v>0</v>
      </c>
      <c r="AT27" s="17">
        <f>IF(ISBLANK(W27),IF(SWOT方格!W27&gt;0,1,0),W27*AT$13*$Z27)</f>
        <v>0</v>
      </c>
    </row>
    <row r="28" spans="1:46" x14ac:dyDescent="0.25">
      <c r="A28" s="12" t="str">
        <f>'1.設定項目名稱'!D6</f>
        <v>W5</v>
      </c>
      <c r="B28" s="21" t="str">
        <f>IF(ISBLANK('1.設定項目名稱'!E6),"",'1.設定項目名稱'!E6)</f>
        <v>科技課程教材相對他校顯得陳舊</v>
      </c>
      <c r="C28" s="124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Y28" s="15" t="str">
        <f t="shared" si="2"/>
        <v>W5</v>
      </c>
      <c r="Z28" s="16">
        <f t="shared" si="3"/>
        <v>1</v>
      </c>
      <c r="AA28" s="5">
        <f>IF(ISBLANK(D28),IF(SWOT方格!D28&gt;0,1,0),D28*AA$13*$Z28)</f>
        <v>1</v>
      </c>
      <c r="AB28" s="16">
        <f>IF(ISBLANK(E28),IF(SWOT方格!E28&gt;0,1,0),E28*AB$13*$Z28)</f>
        <v>1</v>
      </c>
      <c r="AC28" s="16">
        <f>IF(ISBLANK(F28),IF(SWOT方格!F28&gt;0,1,0),F28*AC$13*$Z28)</f>
        <v>1</v>
      </c>
      <c r="AD28" s="16">
        <f>IF(ISBLANK(G28),IF(SWOT方格!G28&gt;0,1,0),G28*AD$13*$Z28)</f>
        <v>1</v>
      </c>
      <c r="AE28" s="16">
        <f>IF(ISBLANK(H28),IF(SWOT方格!H28&gt;0,1,0),H28*AE$13*$Z28)</f>
        <v>1</v>
      </c>
      <c r="AF28" s="16">
        <f>IF(ISBLANK(I28),IF(SWOT方格!I28&gt;0,1,0),I28*AF$13*$Z28)</f>
        <v>0</v>
      </c>
      <c r="AG28" s="16">
        <f>IF(ISBLANK(J28),IF(SWOT方格!J28&gt;0,1,0),J28*AG$13*$Z28)</f>
        <v>0</v>
      </c>
      <c r="AH28" s="16">
        <f>IF(ISBLANK(K28),IF(SWOT方格!K28&gt;0,1,0),K28*AH$13*$Z28)</f>
        <v>0</v>
      </c>
      <c r="AI28" s="16">
        <f>IF(ISBLANK(L28),IF(SWOT方格!L28&gt;0,1,0),L28*AI$13*$Z28)</f>
        <v>0</v>
      </c>
      <c r="AJ28" s="17">
        <f>IF(ISBLANK(M28),IF(SWOT方格!M28&gt;0,1,0),M28*AJ$13*$Z28)</f>
        <v>0</v>
      </c>
      <c r="AK28" s="5">
        <f>IF(ISBLANK(N28),IF(SWOT方格!N28&gt;0,1,0),N28*AK$13*$Z28)</f>
        <v>1</v>
      </c>
      <c r="AL28" s="16">
        <f>IF(ISBLANK(O28),IF(SWOT方格!O28&gt;0,1,0),O28*AL$13*$Z28)</f>
        <v>1</v>
      </c>
      <c r="AM28" s="16">
        <f>IF(ISBLANK(P28),IF(SWOT方格!P28&gt;0,1,0),P28*AM$13*$Z28)</f>
        <v>1</v>
      </c>
      <c r="AN28" s="16">
        <f>IF(ISBLANK(Q28),IF(SWOT方格!Q28&gt;0,1,0),Q28*AN$13*$Z28)</f>
        <v>1</v>
      </c>
      <c r="AO28" s="16">
        <f>IF(ISBLANK(R28),IF(SWOT方格!R28&gt;0,1,0),R28*AO$13*$Z28)</f>
        <v>0</v>
      </c>
      <c r="AP28" s="16">
        <f>IF(ISBLANK(S28),IF(SWOT方格!S28&gt;0,1,0),S28*AP$13*$Z28)</f>
        <v>0</v>
      </c>
      <c r="AQ28" s="16">
        <f>IF(ISBLANK(T28),IF(SWOT方格!T28&gt;0,1,0),T28*AQ$13*$Z28)</f>
        <v>0</v>
      </c>
      <c r="AR28" s="16">
        <f>IF(ISBLANK(U28),IF(SWOT方格!U28&gt;0,1,0),U28*AR$13*$Z28)</f>
        <v>0</v>
      </c>
      <c r="AS28" s="16">
        <f>IF(ISBLANK(V28),IF(SWOT方格!V28&gt;0,1,0),V28*AS$13*$Z28)</f>
        <v>0</v>
      </c>
      <c r="AT28" s="17">
        <f>IF(ISBLANK(W28),IF(SWOT方格!W28&gt;0,1,0),W28*AT$13*$Z28)</f>
        <v>0</v>
      </c>
    </row>
    <row r="29" spans="1:46" x14ac:dyDescent="0.25">
      <c r="A29" s="22" t="str">
        <f>'1.設定項目名稱'!D7</f>
        <v>W6</v>
      </c>
      <c r="B29" s="77" t="str">
        <f>IF(ISBLANK('1.設定項目名稱'!E7),"",'1.設定項目名稱'!E7)</f>
        <v/>
      </c>
      <c r="C29" s="124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Y29" s="15" t="str">
        <f t="shared" si="2"/>
        <v>W6</v>
      </c>
      <c r="Z29" s="16">
        <f t="shared" si="3"/>
        <v>1</v>
      </c>
      <c r="AA29" s="5">
        <f>IF(ISBLANK(D29),IF(SWOT方格!D29&gt;0,1,0),D29*AA$13*$Z29)</f>
        <v>0</v>
      </c>
      <c r="AB29" s="16">
        <f>IF(ISBLANK(E29),IF(SWOT方格!E29&gt;0,1,0),E29*AB$13*$Z29)</f>
        <v>0</v>
      </c>
      <c r="AC29" s="16">
        <f>IF(ISBLANK(F29),IF(SWOT方格!F29&gt;0,1,0),F29*AC$13*$Z29)</f>
        <v>0</v>
      </c>
      <c r="AD29" s="16">
        <f>IF(ISBLANK(G29),IF(SWOT方格!G29&gt;0,1,0),G29*AD$13*$Z29)</f>
        <v>0</v>
      </c>
      <c r="AE29" s="16">
        <f>IF(ISBLANK(H29),IF(SWOT方格!H29&gt;0,1,0),H29*AE$13*$Z29)</f>
        <v>0</v>
      </c>
      <c r="AF29" s="16">
        <f>IF(ISBLANK(I29),IF(SWOT方格!I29&gt;0,1,0),I29*AF$13*$Z29)</f>
        <v>0</v>
      </c>
      <c r="AG29" s="16">
        <f>IF(ISBLANK(J29),IF(SWOT方格!J29&gt;0,1,0),J29*AG$13*$Z29)</f>
        <v>0</v>
      </c>
      <c r="AH29" s="16">
        <f>IF(ISBLANK(K29),IF(SWOT方格!K29&gt;0,1,0),K29*AH$13*$Z29)</f>
        <v>0</v>
      </c>
      <c r="AI29" s="16">
        <f>IF(ISBLANK(L29),IF(SWOT方格!L29&gt;0,1,0),L29*AI$13*$Z29)</f>
        <v>0</v>
      </c>
      <c r="AJ29" s="17">
        <f>IF(ISBLANK(M29),IF(SWOT方格!M29&gt;0,1,0),M29*AJ$13*$Z29)</f>
        <v>0</v>
      </c>
      <c r="AK29" s="5">
        <f>IF(ISBLANK(N29),IF(SWOT方格!N29&gt;0,1,0),N29*AK$13*$Z29)</f>
        <v>0</v>
      </c>
      <c r="AL29" s="16">
        <f>IF(ISBLANK(O29),IF(SWOT方格!O29&gt;0,1,0),O29*AL$13*$Z29)</f>
        <v>0</v>
      </c>
      <c r="AM29" s="16">
        <f>IF(ISBLANK(P29),IF(SWOT方格!P29&gt;0,1,0),P29*AM$13*$Z29)</f>
        <v>0</v>
      </c>
      <c r="AN29" s="16">
        <f>IF(ISBLANK(Q29),IF(SWOT方格!Q29&gt;0,1,0),Q29*AN$13*$Z29)</f>
        <v>0</v>
      </c>
      <c r="AO29" s="16">
        <f>IF(ISBLANK(R29),IF(SWOT方格!R29&gt;0,1,0),R29*AO$13*$Z29)</f>
        <v>0</v>
      </c>
      <c r="AP29" s="16">
        <f>IF(ISBLANK(S29),IF(SWOT方格!S29&gt;0,1,0),S29*AP$13*$Z29)</f>
        <v>0</v>
      </c>
      <c r="AQ29" s="16">
        <f>IF(ISBLANK(T29),IF(SWOT方格!T29&gt;0,1,0),T29*AQ$13*$Z29)</f>
        <v>0</v>
      </c>
      <c r="AR29" s="16">
        <f>IF(ISBLANK(U29),IF(SWOT方格!U29&gt;0,1,0),U29*AR$13*$Z29)</f>
        <v>0</v>
      </c>
      <c r="AS29" s="16">
        <f>IF(ISBLANK(V29),IF(SWOT方格!V29&gt;0,1,0),V29*AS$13*$Z29)</f>
        <v>0</v>
      </c>
      <c r="AT29" s="17">
        <f>IF(ISBLANK(W29),IF(SWOT方格!W29&gt;0,1,0),W29*AT$13*$Z29)</f>
        <v>0</v>
      </c>
    </row>
    <row r="30" spans="1:46" x14ac:dyDescent="0.25">
      <c r="A30" s="18" t="str">
        <f>'1.設定項目名稱'!D8</f>
        <v>W7</v>
      </c>
      <c r="B30" s="25" t="str">
        <f>IF(ISBLANK('1.設定項目名稱'!E8),"",'1.設定項目名稱'!E8)</f>
        <v/>
      </c>
      <c r="C30" s="124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Y30" s="15" t="str">
        <f t="shared" si="2"/>
        <v>W7</v>
      </c>
      <c r="Z30" s="16">
        <f t="shared" si="3"/>
        <v>1</v>
      </c>
      <c r="AA30" s="5">
        <f>IF(ISBLANK(D30),IF(SWOT方格!D30&gt;0,1,0),D30*AA$13*$Z30)</f>
        <v>0</v>
      </c>
      <c r="AB30" s="16">
        <f>IF(ISBLANK(E30),IF(SWOT方格!E30&gt;0,1,0),E30*AB$13*$Z30)</f>
        <v>0</v>
      </c>
      <c r="AC30" s="16">
        <f>IF(ISBLANK(F30),IF(SWOT方格!F30&gt;0,1,0),F30*AC$13*$Z30)</f>
        <v>0</v>
      </c>
      <c r="AD30" s="16">
        <f>IF(ISBLANK(G30),IF(SWOT方格!G30&gt;0,1,0),G30*AD$13*$Z30)</f>
        <v>0</v>
      </c>
      <c r="AE30" s="16">
        <f>IF(ISBLANK(H30),IF(SWOT方格!H30&gt;0,1,0),H30*AE$13*$Z30)</f>
        <v>0</v>
      </c>
      <c r="AF30" s="16">
        <f>IF(ISBLANK(I30),IF(SWOT方格!I30&gt;0,1,0),I30*AF$13*$Z30)</f>
        <v>0</v>
      </c>
      <c r="AG30" s="16">
        <f>IF(ISBLANK(J30),IF(SWOT方格!J30&gt;0,1,0),J30*AG$13*$Z30)</f>
        <v>0</v>
      </c>
      <c r="AH30" s="16">
        <f>IF(ISBLANK(K30),IF(SWOT方格!K30&gt;0,1,0),K30*AH$13*$Z30)</f>
        <v>0</v>
      </c>
      <c r="AI30" s="16">
        <f>IF(ISBLANK(L30),IF(SWOT方格!L30&gt;0,1,0),L30*AI$13*$Z30)</f>
        <v>0</v>
      </c>
      <c r="AJ30" s="17">
        <f>IF(ISBLANK(M30),IF(SWOT方格!M30&gt;0,1,0),M30*AJ$13*$Z30)</f>
        <v>0</v>
      </c>
      <c r="AK30" s="5">
        <f>IF(ISBLANK(N30),IF(SWOT方格!N30&gt;0,1,0),N30*AK$13*$Z30)</f>
        <v>0</v>
      </c>
      <c r="AL30" s="16">
        <f>IF(ISBLANK(O30),IF(SWOT方格!O30&gt;0,1,0),O30*AL$13*$Z30)</f>
        <v>0</v>
      </c>
      <c r="AM30" s="16">
        <f>IF(ISBLANK(P30),IF(SWOT方格!P30&gt;0,1,0),P30*AM$13*$Z30)</f>
        <v>0</v>
      </c>
      <c r="AN30" s="16">
        <f>IF(ISBLANK(Q30),IF(SWOT方格!Q30&gt;0,1,0),Q30*AN$13*$Z30)</f>
        <v>0</v>
      </c>
      <c r="AO30" s="16">
        <f>IF(ISBLANK(R30),IF(SWOT方格!R30&gt;0,1,0),R30*AO$13*$Z30)</f>
        <v>0</v>
      </c>
      <c r="AP30" s="16">
        <f>IF(ISBLANK(S30),IF(SWOT方格!S30&gt;0,1,0),S30*AP$13*$Z30)</f>
        <v>0</v>
      </c>
      <c r="AQ30" s="16">
        <f>IF(ISBLANK(T30),IF(SWOT方格!T30&gt;0,1,0),T30*AQ$13*$Z30)</f>
        <v>0</v>
      </c>
      <c r="AR30" s="16">
        <f>IF(ISBLANK(U30),IF(SWOT方格!U30&gt;0,1,0),U30*AR$13*$Z30)</f>
        <v>0</v>
      </c>
      <c r="AS30" s="16">
        <f>IF(ISBLANK(V30),IF(SWOT方格!V30&gt;0,1,0),V30*AS$13*$Z30)</f>
        <v>0</v>
      </c>
      <c r="AT30" s="17">
        <f>IF(ISBLANK(W30),IF(SWOT方格!W30&gt;0,1,0),W30*AT$13*$Z30)</f>
        <v>0</v>
      </c>
    </row>
    <row r="31" spans="1:46" x14ac:dyDescent="0.25">
      <c r="A31" s="18" t="str">
        <f>'1.設定項目名稱'!D9</f>
        <v>W8</v>
      </c>
      <c r="B31" s="25" t="str">
        <f>IF(ISBLANK('1.設定項目名稱'!E9),"",'1.設定項目名稱'!E9)</f>
        <v/>
      </c>
      <c r="C31" s="124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Y31" s="15" t="str">
        <f t="shared" si="2"/>
        <v>W8</v>
      </c>
      <c r="Z31" s="16">
        <f t="shared" si="3"/>
        <v>1</v>
      </c>
      <c r="AA31" s="5">
        <f>IF(ISBLANK(D31),IF(SWOT方格!D31&gt;0,1,0),D31*AA$13*$Z31)</f>
        <v>0</v>
      </c>
      <c r="AB31" s="16">
        <f>IF(ISBLANK(E31),IF(SWOT方格!E31&gt;0,1,0),E31*AB$13*$Z31)</f>
        <v>0</v>
      </c>
      <c r="AC31" s="16">
        <f>IF(ISBLANK(F31),IF(SWOT方格!F31&gt;0,1,0),F31*AC$13*$Z31)</f>
        <v>0</v>
      </c>
      <c r="AD31" s="16">
        <f>IF(ISBLANK(G31),IF(SWOT方格!G31&gt;0,1,0),G31*AD$13*$Z31)</f>
        <v>0</v>
      </c>
      <c r="AE31" s="16">
        <f>IF(ISBLANK(H31),IF(SWOT方格!H31&gt;0,1,0),H31*AE$13*$Z31)</f>
        <v>0</v>
      </c>
      <c r="AF31" s="16">
        <f>IF(ISBLANK(I31),IF(SWOT方格!I31&gt;0,1,0),I31*AF$13*$Z31)</f>
        <v>0</v>
      </c>
      <c r="AG31" s="16">
        <f>IF(ISBLANK(J31),IF(SWOT方格!J31&gt;0,1,0),J31*AG$13*$Z31)</f>
        <v>0</v>
      </c>
      <c r="AH31" s="16">
        <f>IF(ISBLANK(K31),IF(SWOT方格!K31&gt;0,1,0),K31*AH$13*$Z31)</f>
        <v>0</v>
      </c>
      <c r="AI31" s="16">
        <f>IF(ISBLANK(L31),IF(SWOT方格!L31&gt;0,1,0),L31*AI$13*$Z31)</f>
        <v>0</v>
      </c>
      <c r="AJ31" s="17">
        <f>IF(ISBLANK(M31),IF(SWOT方格!M31&gt;0,1,0),M31*AJ$13*$Z31)</f>
        <v>0</v>
      </c>
      <c r="AK31" s="5">
        <f>IF(ISBLANK(N31),IF(SWOT方格!N31&gt;0,1,0),N31*AK$13*$Z31)</f>
        <v>0</v>
      </c>
      <c r="AL31" s="16">
        <f>IF(ISBLANK(O31),IF(SWOT方格!O31&gt;0,1,0),O31*AL$13*$Z31)</f>
        <v>0</v>
      </c>
      <c r="AM31" s="16">
        <f>IF(ISBLANK(P31),IF(SWOT方格!P31&gt;0,1,0),P31*AM$13*$Z31)</f>
        <v>0</v>
      </c>
      <c r="AN31" s="16">
        <f>IF(ISBLANK(Q31),IF(SWOT方格!Q31&gt;0,1,0),Q31*AN$13*$Z31)</f>
        <v>0</v>
      </c>
      <c r="AO31" s="16">
        <f>IF(ISBLANK(R31),IF(SWOT方格!R31&gt;0,1,0),R31*AO$13*$Z31)</f>
        <v>0</v>
      </c>
      <c r="AP31" s="16">
        <f>IF(ISBLANK(S31),IF(SWOT方格!S31&gt;0,1,0),S31*AP$13*$Z31)</f>
        <v>0</v>
      </c>
      <c r="AQ31" s="16">
        <f>IF(ISBLANK(T31),IF(SWOT方格!T31&gt;0,1,0),T31*AQ$13*$Z31)</f>
        <v>0</v>
      </c>
      <c r="AR31" s="16">
        <f>IF(ISBLANK(U31),IF(SWOT方格!U31&gt;0,1,0),U31*AR$13*$Z31)</f>
        <v>0</v>
      </c>
      <c r="AS31" s="16">
        <f>IF(ISBLANK(V31),IF(SWOT方格!V31&gt;0,1,0),V31*AS$13*$Z31)</f>
        <v>0</v>
      </c>
      <c r="AT31" s="17">
        <f>IF(ISBLANK(W31),IF(SWOT方格!W31&gt;0,1,0),W31*AT$13*$Z31)</f>
        <v>0</v>
      </c>
    </row>
    <row r="32" spans="1:46" x14ac:dyDescent="0.25">
      <c r="A32" s="18" t="str">
        <f>'1.設定項目名稱'!D10</f>
        <v>W9</v>
      </c>
      <c r="B32" s="19" t="str">
        <f>IF(ISBLANK('1.設定項目名稱'!E10),"",'1.設定項目名稱'!E10)</f>
        <v/>
      </c>
      <c r="C32" s="124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Y32" s="15" t="str">
        <f t="shared" si="2"/>
        <v>W9</v>
      </c>
      <c r="Z32" s="16">
        <f t="shared" si="3"/>
        <v>1</v>
      </c>
      <c r="AA32" s="5">
        <f>IF(ISBLANK(D32),IF(SWOT方格!D32&gt;0,1,0),D32*AA$13*$Z32)</f>
        <v>0</v>
      </c>
      <c r="AB32" s="16">
        <f>IF(ISBLANK(E32),IF(SWOT方格!E32&gt;0,1,0),E32*AB$13*$Z32)</f>
        <v>0</v>
      </c>
      <c r="AC32" s="16">
        <f>IF(ISBLANK(F32),IF(SWOT方格!F32&gt;0,1,0),F32*AC$13*$Z32)</f>
        <v>0</v>
      </c>
      <c r="AD32" s="16">
        <f>IF(ISBLANK(G32),IF(SWOT方格!G32&gt;0,1,0),G32*AD$13*$Z32)</f>
        <v>0</v>
      </c>
      <c r="AE32" s="16">
        <f>IF(ISBLANK(H32),IF(SWOT方格!H32&gt;0,1,0),H32*AE$13*$Z32)</f>
        <v>0</v>
      </c>
      <c r="AF32" s="16">
        <f>IF(ISBLANK(I32),IF(SWOT方格!I32&gt;0,1,0),I32*AF$13*$Z32)</f>
        <v>0</v>
      </c>
      <c r="AG32" s="16">
        <f>IF(ISBLANK(J32),IF(SWOT方格!J32&gt;0,1,0),J32*AG$13*$Z32)</f>
        <v>0</v>
      </c>
      <c r="AH32" s="16">
        <f>IF(ISBLANK(K32),IF(SWOT方格!K32&gt;0,1,0),K32*AH$13*$Z32)</f>
        <v>0</v>
      </c>
      <c r="AI32" s="16">
        <f>IF(ISBLANK(L32),IF(SWOT方格!L32&gt;0,1,0),L32*AI$13*$Z32)</f>
        <v>0</v>
      </c>
      <c r="AJ32" s="17">
        <f>IF(ISBLANK(M32),IF(SWOT方格!M32&gt;0,1,0),M32*AJ$13*$Z32)</f>
        <v>0</v>
      </c>
      <c r="AK32" s="5">
        <f>IF(ISBLANK(N32),IF(SWOT方格!N32&gt;0,1,0),N32*AK$13*$Z32)</f>
        <v>0</v>
      </c>
      <c r="AL32" s="16">
        <f>IF(ISBLANK(O32),IF(SWOT方格!O32&gt;0,1,0),O32*AL$13*$Z32)</f>
        <v>0</v>
      </c>
      <c r="AM32" s="16">
        <f>IF(ISBLANK(P32),IF(SWOT方格!P32&gt;0,1,0),P32*AM$13*$Z32)</f>
        <v>0</v>
      </c>
      <c r="AN32" s="16">
        <f>IF(ISBLANK(Q32),IF(SWOT方格!Q32&gt;0,1,0),Q32*AN$13*$Z32)</f>
        <v>0</v>
      </c>
      <c r="AO32" s="16">
        <f>IF(ISBLANK(R32),IF(SWOT方格!R32&gt;0,1,0),R32*AO$13*$Z32)</f>
        <v>0</v>
      </c>
      <c r="AP32" s="16">
        <f>IF(ISBLANK(S32),IF(SWOT方格!S32&gt;0,1,0),S32*AP$13*$Z32)</f>
        <v>0</v>
      </c>
      <c r="AQ32" s="16">
        <f>IF(ISBLANK(T32),IF(SWOT方格!T32&gt;0,1,0),T32*AQ$13*$Z32)</f>
        <v>0</v>
      </c>
      <c r="AR32" s="16">
        <f>IF(ISBLANK(U32),IF(SWOT方格!U32&gt;0,1,0),U32*AR$13*$Z32)</f>
        <v>0</v>
      </c>
      <c r="AS32" s="16">
        <f>IF(ISBLANK(V32),IF(SWOT方格!V32&gt;0,1,0),V32*AS$13*$Z32)</f>
        <v>0</v>
      </c>
      <c r="AT32" s="17">
        <f>IF(ISBLANK(W32),IF(SWOT方格!W32&gt;0,1,0),W32*AT$13*$Z32)</f>
        <v>0</v>
      </c>
    </row>
    <row r="33" spans="1:46" s="19" customFormat="1" x14ac:dyDescent="0.25">
      <c r="A33" s="19" t="str">
        <f>'1.設定項目名稱'!D11</f>
        <v>W10</v>
      </c>
      <c r="B33" s="19" t="str">
        <f>IF(ISBLANK('1.設定項目名稱'!E11),"",'1.設定項目名稱'!E11)</f>
        <v/>
      </c>
      <c r="C33" s="125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Y33" s="15" t="str">
        <f t="shared" si="2"/>
        <v>W10</v>
      </c>
      <c r="Z33" s="16">
        <f t="shared" si="3"/>
        <v>1</v>
      </c>
      <c r="AA33" s="9">
        <f>IF(ISBLANK(D33),IF(SWOT方格!D33&gt;0,1,0),D33*AA$13*$Z33)</f>
        <v>0</v>
      </c>
      <c r="AB33" s="10">
        <f>IF(ISBLANK(E33),IF(SWOT方格!E33&gt;0,1,0),E33*AB$13*$Z33)</f>
        <v>0</v>
      </c>
      <c r="AC33" s="10">
        <f>IF(ISBLANK(F33),IF(SWOT方格!F33&gt;0,1,0),F33*AC$13*$Z33)</f>
        <v>0</v>
      </c>
      <c r="AD33" s="10">
        <f>IF(ISBLANK(G33),IF(SWOT方格!G33&gt;0,1,0),G33*AD$13*$Z33)</f>
        <v>0</v>
      </c>
      <c r="AE33" s="10">
        <f>IF(ISBLANK(H33),IF(SWOT方格!H33&gt;0,1,0),H33*AE$13*$Z33)</f>
        <v>0</v>
      </c>
      <c r="AF33" s="10">
        <f>IF(ISBLANK(I33),IF(SWOT方格!I33&gt;0,1,0),I33*AF$13*$Z33)</f>
        <v>0</v>
      </c>
      <c r="AG33" s="10">
        <f>IF(ISBLANK(J33),IF(SWOT方格!J33&gt;0,1,0),J33*AG$13*$Z33)</f>
        <v>0</v>
      </c>
      <c r="AH33" s="10">
        <f>IF(ISBLANK(K33),IF(SWOT方格!K33&gt;0,1,0),K33*AH$13*$Z33)</f>
        <v>0</v>
      </c>
      <c r="AI33" s="10">
        <f>IF(ISBLANK(L33),IF(SWOT方格!L33&gt;0,1,0),L33*AI$13*$Z33)</f>
        <v>0</v>
      </c>
      <c r="AJ33" s="11">
        <f>IF(ISBLANK(M33),IF(SWOT方格!M33&gt;0,1,0),M33*AJ$13*$Z33)</f>
        <v>0</v>
      </c>
      <c r="AK33" s="9">
        <f>IF(ISBLANK(N33),IF(SWOT方格!N33&gt;0,1,0),N33*AK$13*$Z33)</f>
        <v>0</v>
      </c>
      <c r="AL33" s="10">
        <f>IF(ISBLANK(O33),IF(SWOT方格!O33&gt;0,1,0),O33*AL$13*$Z33)</f>
        <v>0</v>
      </c>
      <c r="AM33" s="10">
        <f>IF(ISBLANK(P33),IF(SWOT方格!P33&gt;0,1,0),P33*AM$13*$Z33)</f>
        <v>0</v>
      </c>
      <c r="AN33" s="10">
        <f>IF(ISBLANK(Q33),IF(SWOT方格!Q33&gt;0,1,0),Q33*AN$13*$Z33)</f>
        <v>0</v>
      </c>
      <c r="AO33" s="10">
        <f>IF(ISBLANK(R33),IF(SWOT方格!R33&gt;0,1,0),R33*AO$13*$Z33)</f>
        <v>0</v>
      </c>
      <c r="AP33" s="10">
        <f>IF(ISBLANK(S33),IF(SWOT方格!S33&gt;0,1,0),S33*AP$13*$Z33)</f>
        <v>0</v>
      </c>
      <c r="AQ33" s="10">
        <f>IF(ISBLANK(T33),IF(SWOT方格!T33&gt;0,1,0),T33*AQ$13*$Z33)</f>
        <v>0</v>
      </c>
      <c r="AR33" s="10">
        <f>IF(ISBLANK(U33),IF(SWOT方格!U33&gt;0,1,0),U33*AR$13*$Z33)</f>
        <v>0</v>
      </c>
      <c r="AS33" s="10">
        <f>IF(ISBLANK(V33),IF(SWOT方格!V33&gt;0,1,0),V33*AS$13*$Z33)</f>
        <v>0</v>
      </c>
      <c r="AT33" s="11">
        <f>IF(ISBLANK(W33),IF(SWOT方格!W33&gt;0,1,0),W33*AT$13*$Z33)</f>
        <v>0</v>
      </c>
    </row>
    <row r="34" spans="1:46" x14ac:dyDescent="0.25">
      <c r="B34" s="15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zoomScale="130" zoomScaleNormal="130" workbookViewId="0">
      <pane xSplit="3" ySplit="13" topLeftCell="D14" activePane="bottomRight" state="frozen"/>
      <selection pane="topRight" activeCell="D1" sqref="D1"/>
      <selection pane="bottomLeft" activeCell="A14" sqref="A14"/>
      <selection pane="bottomRight" activeCell="H14" sqref="H14"/>
    </sheetView>
  </sheetViews>
  <sheetFormatPr defaultRowHeight="15.75" x14ac:dyDescent="0.25"/>
  <cols>
    <col min="1" max="1" width="4.125" style="3" customWidth="1"/>
    <col min="2" max="2" width="9" style="3" customWidth="1"/>
    <col min="3" max="3" width="5.125" style="3" customWidth="1"/>
    <col min="4" max="4" width="5.25" style="3" customWidth="1"/>
    <col min="5" max="13" width="5.625" style="3" customWidth="1"/>
    <col min="14" max="14" width="5.625" style="14" customWidth="1"/>
    <col min="15" max="23" width="5.625" style="3" customWidth="1"/>
    <col min="24" max="16384" width="9" style="3"/>
  </cols>
  <sheetData>
    <row r="1" spans="1:23" hidden="1" x14ac:dyDescent="0.25">
      <c r="E1" s="3" t="str">
        <f>SWOT方格!E1</f>
        <v>項目</v>
      </c>
      <c r="O1" s="3" t="str">
        <f>SWOT方格!O1</f>
        <v>項目</v>
      </c>
      <c r="W1" s="20"/>
    </row>
    <row r="2" spans="1:23" hidden="1" x14ac:dyDescent="0.25">
      <c r="D2" s="3" t="str">
        <f>SWOT方格!D2</f>
        <v>O1</v>
      </c>
      <c r="E2" s="3" t="str">
        <f>SWOT方格!E2</f>
        <v>教育局積極補助學校設備更新供專案申請</v>
      </c>
      <c r="M2" s="3">
        <f>SWOT方格!M2</f>
        <v>0</v>
      </c>
      <c r="N2" s="14" t="str">
        <f>SWOT方格!N2</f>
        <v>T1</v>
      </c>
      <c r="O2" s="3" t="str">
        <f>SWOT方格!O2</f>
        <v>社區學齡入學兒童數逐年降低增加招生難度</v>
      </c>
      <c r="W2" s="20"/>
    </row>
    <row r="3" spans="1:23" hidden="1" x14ac:dyDescent="0.25">
      <c r="D3" s="3" t="str">
        <f>SWOT方格!D3</f>
        <v>O2</v>
      </c>
      <c r="E3" s="3" t="str">
        <f>SWOT方格!E3</f>
        <v>民間團體培育外語師資尋求合作意願高</v>
      </c>
      <c r="M3" s="3">
        <f>SWOT方格!M3</f>
        <v>0</v>
      </c>
      <c r="N3" s="14" t="str">
        <f>SWOT方格!N3</f>
        <v>T2</v>
      </c>
      <c r="O3" s="3" t="str">
        <f>SWOT方格!O3</f>
        <v>他校轉型實驗學校吸引本校生轉學就讀形成競爭</v>
      </c>
      <c r="W3" s="20"/>
    </row>
    <row r="4" spans="1:23" hidden="1" x14ac:dyDescent="0.25">
      <c r="D4" s="3" t="str">
        <f>SWOT方格!D4</f>
        <v>O3</v>
      </c>
      <c r="E4" s="3" t="str">
        <f>SWOT方格!E4</f>
        <v>大型商場和大企業機構進駐社區吸引建商推出新建案</v>
      </c>
      <c r="M4" s="3">
        <f>SWOT方格!M4</f>
        <v>0</v>
      </c>
      <c r="N4" s="14" t="str">
        <f>SWOT方格!N4</f>
        <v>T3</v>
      </c>
      <c r="O4" s="3" t="str">
        <f>SWOT方格!O4</f>
        <v>家長關心外語學習促成學生參加課後外語補習人數漸增</v>
      </c>
      <c r="W4" s="20"/>
    </row>
    <row r="5" spans="1:23" hidden="1" x14ac:dyDescent="0.25">
      <c r="D5" s="3" t="str">
        <f>SWOT方格!D5</f>
        <v>O4</v>
      </c>
      <c r="E5" s="3" t="str">
        <f>SWOT方格!E5</f>
        <v>教育局推動優秀退休教師參與學校教學協助方案</v>
      </c>
      <c r="M5" s="3">
        <f>SWOT方格!M5</f>
        <v>0</v>
      </c>
      <c r="N5" s="14" t="str">
        <f>SWOT方格!N5</f>
        <v>T4</v>
      </c>
      <c r="O5" s="3" t="str">
        <f>SWOT方格!O5</f>
        <v>民間教育團體培育優秀師資不合現行政策規定無法聘用</v>
      </c>
      <c r="W5" s="20"/>
    </row>
    <row r="6" spans="1:23" hidden="1" x14ac:dyDescent="0.25">
      <c r="D6" s="3" t="str">
        <f>SWOT方格!D6</f>
        <v>O5</v>
      </c>
      <c r="E6" s="3" t="str">
        <f>SWOT方格!E6</f>
        <v>民間文教演藝團體提供免費巡迴服務</v>
      </c>
      <c r="M6" s="3">
        <f>SWOT方格!M6</f>
        <v>0</v>
      </c>
      <c r="N6" s="14" t="str">
        <f>SWOT方格!N6</f>
        <v>T5</v>
      </c>
      <c r="O6" s="3" t="str">
        <f>SWOT方格!O6</f>
        <v/>
      </c>
      <c r="W6" s="20"/>
    </row>
    <row r="7" spans="1:23" hidden="1" x14ac:dyDescent="0.25">
      <c r="D7" s="3" t="str">
        <f>SWOT方格!D7</f>
        <v>O6</v>
      </c>
      <c r="E7" s="3" t="str">
        <f>SWOT方格!E7</f>
        <v/>
      </c>
      <c r="M7" s="3">
        <f>SWOT方格!M7</f>
        <v>0</v>
      </c>
      <c r="N7" s="14" t="str">
        <f>SWOT方格!N7</f>
        <v>T6</v>
      </c>
      <c r="O7" s="3" t="str">
        <f>SWOT方格!O7</f>
        <v/>
      </c>
      <c r="W7" s="20"/>
    </row>
    <row r="8" spans="1:23" hidden="1" x14ac:dyDescent="0.25">
      <c r="D8" s="3" t="str">
        <f>SWOT方格!D8</f>
        <v>O7</v>
      </c>
      <c r="E8" s="3" t="str">
        <f>SWOT方格!E8</f>
        <v/>
      </c>
      <c r="M8" s="3">
        <f>SWOT方格!M8</f>
        <v>0</v>
      </c>
      <c r="N8" s="14" t="str">
        <f>SWOT方格!N8</f>
        <v>T7</v>
      </c>
      <c r="O8" s="3" t="str">
        <f>SWOT方格!O8</f>
        <v/>
      </c>
      <c r="W8" s="20"/>
    </row>
    <row r="9" spans="1:23" hidden="1" x14ac:dyDescent="0.25">
      <c r="D9" s="3" t="str">
        <f>SWOT方格!D9</f>
        <v>O8</v>
      </c>
      <c r="E9" s="3" t="str">
        <f>SWOT方格!E9</f>
        <v/>
      </c>
      <c r="M9" s="3">
        <f>SWOT方格!M9</f>
        <v>0</v>
      </c>
      <c r="N9" s="14" t="str">
        <f>SWOT方格!N9</f>
        <v>T8</v>
      </c>
      <c r="O9" s="3" t="str">
        <f>SWOT方格!O9</f>
        <v/>
      </c>
      <c r="W9" s="20"/>
    </row>
    <row r="10" spans="1:23" hidden="1" x14ac:dyDescent="0.25">
      <c r="D10" s="3" t="str">
        <f>SWOT方格!D10</f>
        <v>O9</v>
      </c>
      <c r="E10" s="3" t="str">
        <f>SWOT方格!E10</f>
        <v/>
      </c>
      <c r="M10" s="3">
        <f>SWOT方格!M10</f>
        <v>0</v>
      </c>
      <c r="N10" s="14" t="str">
        <f>SWOT方格!N10</f>
        <v>T9</v>
      </c>
      <c r="O10" s="3" t="str">
        <f>SWOT方格!O10</f>
        <v/>
      </c>
      <c r="W10" s="20"/>
    </row>
    <row r="11" spans="1:23" hidden="1" x14ac:dyDescent="0.25">
      <c r="D11" s="3" t="str">
        <f>SWOT方格!D11</f>
        <v>O10</v>
      </c>
      <c r="E11" s="3" t="str">
        <f>SWOT方格!E11</f>
        <v/>
      </c>
      <c r="M11" s="3">
        <f>SWOT方格!M11</f>
        <v>0</v>
      </c>
      <c r="N11" s="14" t="str">
        <f>SWOT方格!N11</f>
        <v>T10</v>
      </c>
      <c r="O11" s="3" t="str">
        <f>SWOT方格!O11</f>
        <v/>
      </c>
      <c r="W11" s="20"/>
    </row>
    <row r="12" spans="1:23" x14ac:dyDescent="0.25">
      <c r="D12" s="3" t="str">
        <f>SWOT方格!D12</f>
        <v>O1</v>
      </c>
      <c r="E12" s="3" t="str">
        <f>SWOT方格!E12</f>
        <v>O2</v>
      </c>
      <c r="F12" s="3" t="str">
        <f>SWOT方格!F12</f>
        <v>O3</v>
      </c>
      <c r="G12" s="3" t="str">
        <f>SWOT方格!G12</f>
        <v>O4</v>
      </c>
      <c r="H12" s="3" t="str">
        <f>SWOT方格!H12</f>
        <v>O5</v>
      </c>
      <c r="I12" s="3" t="str">
        <f>SWOT方格!I12</f>
        <v>O6</v>
      </c>
      <c r="J12" s="3" t="str">
        <f>SWOT方格!J12</f>
        <v>O7</v>
      </c>
      <c r="K12" s="3" t="str">
        <f>SWOT方格!K12</f>
        <v>O8</v>
      </c>
      <c r="L12" s="3" t="str">
        <f>SWOT方格!L12</f>
        <v>O9</v>
      </c>
      <c r="M12" s="3" t="str">
        <f>SWOT方格!M12</f>
        <v>O10</v>
      </c>
      <c r="N12" s="14" t="str">
        <f>SWOT方格!N12</f>
        <v>T1</v>
      </c>
      <c r="O12" s="3" t="str">
        <f>SWOT方格!O12</f>
        <v>T2</v>
      </c>
      <c r="P12" s="3" t="str">
        <f>SWOT方格!P12</f>
        <v>T3</v>
      </c>
      <c r="Q12" s="3" t="str">
        <f>SWOT方格!Q12</f>
        <v>T4</v>
      </c>
      <c r="R12" s="3" t="str">
        <f>SWOT方格!R12</f>
        <v>T5</v>
      </c>
      <c r="S12" s="3" t="str">
        <f>SWOT方格!S12</f>
        <v>T6</v>
      </c>
      <c r="T12" s="3" t="str">
        <f>SWOT方格!T12</f>
        <v>T7</v>
      </c>
      <c r="U12" s="3" t="str">
        <f>SWOT方格!U12</f>
        <v>T8</v>
      </c>
      <c r="V12" s="3" t="str">
        <f>SWOT方格!V12</f>
        <v>T9</v>
      </c>
      <c r="W12" s="20" t="str">
        <f>SWOT方格!W12</f>
        <v>T10</v>
      </c>
    </row>
    <row r="13" spans="1:23" x14ac:dyDescent="0.25">
      <c r="B13" s="3" t="str">
        <f>SWOT方格!B13</f>
        <v>項目</v>
      </c>
      <c r="C13" s="3" t="str">
        <f>SWOT方格!C13</f>
        <v>權重</v>
      </c>
      <c r="D13" s="3">
        <f>IF(SWOT方格!D13=0,"",SWOT方格!D13)</f>
        <v>6.5</v>
      </c>
      <c r="E13" s="3">
        <f>IF(SWOT方格!E13=0,"",SWOT方格!E13)</f>
        <v>2.5</v>
      </c>
      <c r="F13" s="3">
        <f>IF(SWOT方格!F13=0,"",SWOT方格!F13)</f>
        <v>4.5</v>
      </c>
      <c r="G13" s="3">
        <f>IF(SWOT方格!G13=0,"",SWOT方格!G13)</f>
        <v>5.5</v>
      </c>
      <c r="H13" s="3">
        <f>IF(SWOT方格!H13=0,"",SWOT方格!H13)</f>
        <v>2</v>
      </c>
      <c r="I13" s="3" t="str">
        <f>IF(SWOT方格!I13=0,"",SWOT方格!I13)</f>
        <v/>
      </c>
      <c r="J13" s="3" t="str">
        <f>IF(SWOT方格!J13=0,"",SWOT方格!J13)</f>
        <v/>
      </c>
      <c r="K13" s="3" t="str">
        <f>IF(SWOT方格!K13=0,"",SWOT方格!K13)</f>
        <v/>
      </c>
      <c r="L13" s="3" t="str">
        <f>IF(SWOT方格!L13=0,"",SWOT方格!L13)</f>
        <v/>
      </c>
      <c r="M13" s="3" t="str">
        <f>IF(SWOT方格!M13=0,"",SWOT方格!M13)</f>
        <v/>
      </c>
      <c r="N13" s="14">
        <f>IF(SWOT方格!N13=0,"",SWOT方格!N13)</f>
        <v>5.5</v>
      </c>
      <c r="O13" s="3">
        <f>IF(SWOT方格!O13=0,"",SWOT方格!O13)</f>
        <v>4</v>
      </c>
      <c r="P13" s="3">
        <f>IF(SWOT方格!P13=0,"",SWOT方格!P13)</f>
        <v>5</v>
      </c>
      <c r="Q13" s="3">
        <f>IF(SWOT方格!Q13=0,"",SWOT方格!Q13)</f>
        <v>4</v>
      </c>
      <c r="R13" s="3" t="str">
        <f>IF(SWOT方格!R13=0,"",SWOT方格!R13)</f>
        <v/>
      </c>
      <c r="S13" s="3" t="str">
        <f>IF(SWOT方格!S13=0,"",SWOT方格!S13)</f>
        <v/>
      </c>
      <c r="T13" s="3" t="str">
        <f>IF(SWOT方格!T13=0,"",SWOT方格!T13)</f>
        <v/>
      </c>
      <c r="U13" s="3" t="str">
        <f>IF(SWOT方格!U13=0,"",SWOT方格!U13)</f>
        <v/>
      </c>
      <c r="V13" s="3" t="str">
        <f>IF(SWOT方格!V13=0,"",SWOT方格!V13)</f>
        <v/>
      </c>
      <c r="W13" s="20" t="str">
        <f>IF(SWOT方格!W13=0,"",SWOT方格!W13)</f>
        <v/>
      </c>
    </row>
    <row r="14" spans="1:23" x14ac:dyDescent="0.25">
      <c r="A14" s="12" t="str">
        <f>SWOT方格!A14</f>
        <v>S1</v>
      </c>
      <c r="B14" s="13" t="str">
        <f>SWOT方格!B14</f>
        <v>專任教師學歷高且專業力強</v>
      </c>
      <c r="C14" s="13">
        <f>IF(SWOT方格!C14=0,"",SWOT方格!C14)</f>
        <v>4.5</v>
      </c>
      <c r="D14" s="15">
        <f>IF(SWOT方格!D14=0,"",SWOT方格!D14*設定交互項目!AA14)</f>
        <v>29.25</v>
      </c>
      <c r="E14" s="15">
        <f>IF(SWOT方格!E14=0,"",SWOT方格!E14*設定交互項目!AB14)</f>
        <v>11.25</v>
      </c>
      <c r="F14" s="15">
        <f>IF(SWOT方格!F14=0,"",SWOT方格!F14*設定交互項目!AC14)</f>
        <v>20.25</v>
      </c>
      <c r="G14" s="13">
        <f>IF(SWOT方格!G14=0,"",SWOT方格!G14*設定交互項目!AD14)</f>
        <v>24.75</v>
      </c>
      <c r="H14" s="13">
        <f>IF(SWOT方格!H14=0,"",SWOT方格!H14*設定交互項目!AE14)</f>
        <v>9</v>
      </c>
      <c r="I14" s="13" t="str">
        <f>IF(SWOT方格!I14=0,"",SWOT方格!I14*設定交互項目!AF14)</f>
        <v/>
      </c>
      <c r="J14" s="13" t="str">
        <f>IF(SWOT方格!J14=0,"",SWOT方格!J14*設定交互項目!AG14)</f>
        <v/>
      </c>
      <c r="K14" s="13" t="str">
        <f>IF(SWOT方格!K14=0,"",SWOT方格!K14*設定交互項目!AH14)</f>
        <v/>
      </c>
      <c r="L14" s="13" t="str">
        <f>IF(SWOT方格!L14=0,"",SWOT方格!L14*設定交互項目!AI14)</f>
        <v/>
      </c>
      <c r="M14" s="21" t="str">
        <f>IF(SWOT方格!M14=0,"",SWOT方格!M14*設定交互項目!AJ14)</f>
        <v/>
      </c>
      <c r="N14" s="12">
        <f>IF(SWOT方格!N14=0,"",SWOT方格!N14*設定交互項目!AK14)</f>
        <v>24.75</v>
      </c>
      <c r="O14" s="13">
        <f>IF(SWOT方格!O14=0,"",SWOT方格!O14*設定交互項目!AL14)</f>
        <v>18</v>
      </c>
      <c r="P14" s="13">
        <f>IF(SWOT方格!P14=0,"",SWOT方格!P14*設定交互項目!AM14)</f>
        <v>22.5</v>
      </c>
      <c r="Q14" s="13">
        <f>IF(SWOT方格!Q14=0,"",SWOT方格!Q14*設定交互項目!AN14)</f>
        <v>18</v>
      </c>
      <c r="R14" s="13" t="str">
        <f>IF(SWOT方格!R14=0,"",SWOT方格!R14*設定交互項目!AO14)</f>
        <v/>
      </c>
      <c r="S14" s="13" t="str">
        <f>IF(SWOT方格!S14=0,"",SWOT方格!S14*設定交互項目!AP14)</f>
        <v/>
      </c>
      <c r="T14" s="13" t="str">
        <f>IF(SWOT方格!T14=0,"",SWOT方格!T14*設定交互項目!AQ14)</f>
        <v/>
      </c>
      <c r="U14" s="13" t="str">
        <f>IF(SWOT方格!U14=0,"",SWOT方格!U14*設定交互項目!AR14)</f>
        <v/>
      </c>
      <c r="V14" s="13" t="str">
        <f>IF(SWOT方格!V14=0,"",SWOT方格!V14*設定交互項目!AS14)</f>
        <v/>
      </c>
      <c r="W14" s="21" t="str">
        <f>IF(SWOT方格!W14=0,"",SWOT方格!W14*設定交互項目!AT14)</f>
        <v/>
      </c>
    </row>
    <row r="15" spans="1:23" x14ac:dyDescent="0.25">
      <c r="A15" s="14" t="str">
        <f>SWOT方格!A15</f>
        <v>S2</v>
      </c>
      <c r="B15" s="15" t="str">
        <f>SWOT方格!B15</f>
        <v>教師高度樂業願意積極參與校務</v>
      </c>
      <c r="C15" s="15">
        <f>IF(SWOT方格!C15=0,"",SWOT方格!C15)</f>
        <v>5</v>
      </c>
      <c r="D15" s="15">
        <f>IF(SWOT方格!D15=0,"",SWOT方格!D15*設定交互項目!AA15)</f>
        <v>32.5</v>
      </c>
      <c r="E15" s="15">
        <f>IF(SWOT方格!E15=0,"",SWOT方格!E15*設定交互項目!AB15)</f>
        <v>12.5</v>
      </c>
      <c r="F15" s="15">
        <f>IF(SWOT方格!F15=0,"",SWOT方格!F15*設定交互項目!AC15)</f>
        <v>22.5</v>
      </c>
      <c r="G15" s="15">
        <f>IF(SWOT方格!G15=0,"",SWOT方格!G15*設定交互項目!AD15)</f>
        <v>27.5</v>
      </c>
      <c r="H15" s="15">
        <f>IF(SWOT方格!H15=0,"",SWOT方格!H15*設定交互項目!AE15)</f>
        <v>10</v>
      </c>
      <c r="I15" s="15" t="str">
        <f>IF(SWOT方格!I15=0,"",SWOT方格!I15*設定交互項目!AF15)</f>
        <v/>
      </c>
      <c r="J15" s="15" t="str">
        <f>IF(SWOT方格!J15=0,"",SWOT方格!J15*設定交互項目!AG15)</f>
        <v/>
      </c>
      <c r="K15" s="15" t="str">
        <f>IF(SWOT方格!K15=0,"",SWOT方格!K15*設定交互項目!AH15)</f>
        <v/>
      </c>
      <c r="L15" s="15" t="str">
        <f>IF(SWOT方格!L15=0,"",SWOT方格!L15*設定交互項目!AI15)</f>
        <v/>
      </c>
      <c r="M15" s="20" t="str">
        <f>IF(SWOT方格!M15=0,"",SWOT方格!M15*設定交互項目!AJ15)</f>
        <v/>
      </c>
      <c r="N15" s="14">
        <f>IF(SWOT方格!N15=0,"",SWOT方格!N15*設定交互項目!AK15)</f>
        <v>27.5</v>
      </c>
      <c r="O15" s="15">
        <f>IF(SWOT方格!O15=0,"",SWOT方格!O15*設定交互項目!AL15)</f>
        <v>20</v>
      </c>
      <c r="P15" s="15">
        <f>IF(SWOT方格!P15=0,"",SWOT方格!P15*設定交互項目!AM15)</f>
        <v>25</v>
      </c>
      <c r="Q15" s="15">
        <f>IF(SWOT方格!Q15=0,"",SWOT方格!Q15*設定交互項目!AN15)</f>
        <v>20</v>
      </c>
      <c r="R15" s="15" t="str">
        <f>IF(SWOT方格!R15=0,"",SWOT方格!R15*設定交互項目!AO15)</f>
        <v/>
      </c>
      <c r="S15" s="15" t="str">
        <f>IF(SWOT方格!S15=0,"",SWOT方格!S15*設定交互項目!AP15)</f>
        <v/>
      </c>
      <c r="T15" s="15" t="str">
        <f>IF(SWOT方格!T15=0,"",SWOT方格!T15*設定交互項目!AQ15)</f>
        <v/>
      </c>
      <c r="U15" s="15" t="str">
        <f>IF(SWOT方格!U15=0,"",SWOT方格!U15*設定交互項目!AR15)</f>
        <v/>
      </c>
      <c r="V15" s="15" t="str">
        <f>IF(SWOT方格!V15=0,"",SWOT方格!V15*設定交互項目!AS15)</f>
        <v/>
      </c>
      <c r="W15" s="20" t="str">
        <f>IF(SWOT方格!W15=0,"",SWOT方格!W15*設定交互項目!AT15)</f>
        <v/>
      </c>
    </row>
    <row r="16" spans="1:23" x14ac:dyDescent="0.25">
      <c r="A16" s="14" t="str">
        <f>SWOT方格!A16</f>
        <v>S3</v>
      </c>
      <c r="B16" s="15" t="str">
        <f>SWOT方格!B16</f>
        <v>學校設備資源豐富滿足教學</v>
      </c>
      <c r="C16" s="15">
        <f>IF(SWOT方格!C16=0,"",SWOT方格!C16)</f>
        <v>3</v>
      </c>
      <c r="D16" s="15">
        <f>IF(SWOT方格!D16=0,"",SWOT方格!D16*設定交互項目!AA16)</f>
        <v>19.5</v>
      </c>
      <c r="E16" s="15">
        <f>IF(SWOT方格!E16=0,"",SWOT方格!E16*設定交互項目!AB16)</f>
        <v>7.5</v>
      </c>
      <c r="F16" s="15">
        <f>IF(SWOT方格!F16=0,"",SWOT方格!F16*設定交互項目!AC16)</f>
        <v>13.5</v>
      </c>
      <c r="G16" s="15">
        <f>IF(SWOT方格!G16=0,"",SWOT方格!G16*設定交互項目!AD16)</f>
        <v>16.5</v>
      </c>
      <c r="H16" s="15">
        <f>IF(SWOT方格!H16=0,"",SWOT方格!H16*設定交互項目!AE16)</f>
        <v>6</v>
      </c>
      <c r="I16" s="15" t="str">
        <f>IF(SWOT方格!I16=0,"",SWOT方格!I16*設定交互項目!AF16)</f>
        <v/>
      </c>
      <c r="J16" s="15" t="str">
        <f>IF(SWOT方格!J16=0,"",SWOT方格!J16*設定交互項目!AG16)</f>
        <v/>
      </c>
      <c r="K16" s="15" t="str">
        <f>IF(SWOT方格!K16=0,"",SWOT方格!K16*設定交互項目!AH16)</f>
        <v/>
      </c>
      <c r="L16" s="15" t="str">
        <f>IF(SWOT方格!L16=0,"",SWOT方格!L16*設定交互項目!AI16)</f>
        <v/>
      </c>
      <c r="M16" s="20" t="str">
        <f>IF(SWOT方格!M16=0,"",SWOT方格!M16*設定交互項目!AJ16)</f>
        <v/>
      </c>
      <c r="N16" s="14">
        <f>IF(SWOT方格!N16=0,"",SWOT方格!N16*設定交互項目!AK16)</f>
        <v>16.5</v>
      </c>
      <c r="O16" s="15">
        <f>IF(SWOT方格!O16=0,"",SWOT方格!O16*設定交互項目!AL16)</f>
        <v>12</v>
      </c>
      <c r="P16" s="15">
        <f>IF(SWOT方格!P16=0,"",SWOT方格!P16*設定交互項目!AM16)</f>
        <v>15</v>
      </c>
      <c r="Q16" s="15">
        <f>IF(SWOT方格!Q16=0,"",SWOT方格!Q16*設定交互項目!AN16)</f>
        <v>12</v>
      </c>
      <c r="R16" s="15" t="str">
        <f>IF(SWOT方格!R16=0,"",SWOT方格!R16*設定交互項目!AO16)</f>
        <v/>
      </c>
      <c r="S16" s="15" t="str">
        <f>IF(SWOT方格!S16=0,"",SWOT方格!S16*設定交互項目!AP16)</f>
        <v/>
      </c>
      <c r="T16" s="15" t="str">
        <f>IF(SWOT方格!T16=0,"",SWOT方格!T16*設定交互項目!AQ16)</f>
        <v/>
      </c>
      <c r="U16" s="15" t="str">
        <f>IF(SWOT方格!U16=0,"",SWOT方格!U16*設定交互項目!AR16)</f>
        <v/>
      </c>
      <c r="V16" s="15" t="str">
        <f>IF(SWOT方格!V16=0,"",SWOT方格!V16*設定交互項目!AS16)</f>
        <v/>
      </c>
      <c r="W16" s="20" t="str">
        <f>IF(SWOT方格!W16=0,"",SWOT方格!W16*設定交互項目!AT16)</f>
        <v/>
      </c>
    </row>
    <row r="17" spans="1:23" x14ac:dyDescent="0.25">
      <c r="A17" s="14" t="str">
        <f>SWOT方格!A17</f>
        <v>S4</v>
      </c>
      <c r="B17" s="15" t="str">
        <f>SWOT方格!B17</f>
        <v>家長和社區關心和樂意協助學校</v>
      </c>
      <c r="C17" s="15">
        <f>IF(SWOT方格!C17=0,"",SWOT方格!C17)</f>
        <v>5.5</v>
      </c>
      <c r="D17" s="15">
        <f>IF(SWOT方格!D17=0,"",SWOT方格!D17*設定交互項目!AA17)</f>
        <v>35.75</v>
      </c>
      <c r="E17" s="15">
        <f>IF(SWOT方格!E17=0,"",SWOT方格!E17*設定交互項目!AB17)</f>
        <v>13.75</v>
      </c>
      <c r="F17" s="15">
        <f>IF(SWOT方格!F17=0,"",SWOT方格!F17*設定交互項目!AC17)</f>
        <v>24.75</v>
      </c>
      <c r="G17" s="15">
        <f>IF(SWOT方格!G17=0,"",SWOT方格!G17*設定交互項目!AD17)</f>
        <v>30.25</v>
      </c>
      <c r="H17" s="15">
        <f>IF(SWOT方格!H17=0,"",SWOT方格!H17*設定交互項目!AE17)</f>
        <v>11</v>
      </c>
      <c r="I17" s="15" t="str">
        <f>IF(SWOT方格!I17=0,"",SWOT方格!I17*設定交互項目!AF17)</f>
        <v/>
      </c>
      <c r="J17" s="15" t="str">
        <f>IF(SWOT方格!J17=0,"",SWOT方格!J17*設定交互項目!AG17)</f>
        <v/>
      </c>
      <c r="K17" s="15" t="str">
        <f>IF(SWOT方格!K17=0,"",SWOT方格!K17*設定交互項目!AH17)</f>
        <v/>
      </c>
      <c r="L17" s="15" t="str">
        <f>IF(SWOT方格!L17=0,"",SWOT方格!L17*設定交互項目!AI17)</f>
        <v/>
      </c>
      <c r="M17" s="20" t="str">
        <f>IF(SWOT方格!M17=0,"",SWOT方格!M17*設定交互項目!AJ17)</f>
        <v/>
      </c>
      <c r="N17" s="14">
        <f>IF(SWOT方格!N17=0,"",SWOT方格!N17*設定交互項目!AK17)</f>
        <v>30.25</v>
      </c>
      <c r="O17" s="15">
        <f>IF(SWOT方格!O17=0,"",SWOT方格!O17*設定交互項目!AL17)</f>
        <v>22</v>
      </c>
      <c r="P17" s="15">
        <f>IF(SWOT方格!P17=0,"",SWOT方格!P17*設定交互項目!AM17)</f>
        <v>27.5</v>
      </c>
      <c r="Q17" s="15">
        <f>IF(SWOT方格!Q17=0,"",SWOT方格!Q17*設定交互項目!AN17)</f>
        <v>22</v>
      </c>
      <c r="R17" s="15" t="str">
        <f>IF(SWOT方格!R17=0,"",SWOT方格!R17*設定交互項目!AO17)</f>
        <v/>
      </c>
      <c r="S17" s="15" t="str">
        <f>IF(SWOT方格!S17=0,"",SWOT方格!S17*設定交互項目!AP17)</f>
        <v/>
      </c>
      <c r="T17" s="15" t="str">
        <f>IF(SWOT方格!T17=0,"",SWOT方格!T17*設定交互項目!AQ17)</f>
        <v/>
      </c>
      <c r="U17" s="15" t="str">
        <f>IF(SWOT方格!U17=0,"",SWOT方格!U17*設定交互項目!AR17)</f>
        <v/>
      </c>
      <c r="V17" s="15" t="str">
        <f>IF(SWOT方格!V17=0,"",SWOT方格!V17*設定交互項目!AS17)</f>
        <v/>
      </c>
      <c r="W17" s="20" t="str">
        <f>IF(SWOT方格!W17=0,"",SWOT方格!W17*設定交互項目!AT17)</f>
        <v/>
      </c>
    </row>
    <row r="18" spans="1:23" x14ac:dyDescent="0.25">
      <c r="A18" s="14" t="str">
        <f>SWOT方格!A18</f>
        <v>S5</v>
      </c>
      <c r="B18" s="15" t="str">
        <f>SWOT方格!B18</f>
        <v>學校特色教學團隊強且成果多</v>
      </c>
      <c r="C18" s="15">
        <f>IF(SWOT方格!C18=0,"",SWOT方格!C18)</f>
        <v>5</v>
      </c>
      <c r="D18" s="15">
        <f>IF(SWOT方格!D18=0,"",SWOT方格!D18*設定交互項目!AA18)</f>
        <v>32.5</v>
      </c>
      <c r="E18" s="15">
        <f>IF(SWOT方格!E18=0,"",SWOT方格!E18*設定交互項目!AB18)</f>
        <v>12.5</v>
      </c>
      <c r="F18" s="15">
        <f>IF(SWOT方格!F18=0,"",SWOT方格!F18*設定交互項目!AC18)</f>
        <v>22.5</v>
      </c>
      <c r="G18" s="15">
        <f>IF(SWOT方格!G18=0,"",SWOT方格!G18*設定交互項目!AD18)</f>
        <v>27.5</v>
      </c>
      <c r="H18" s="15">
        <f>IF(SWOT方格!H18=0,"",SWOT方格!H18*設定交互項目!AE18)</f>
        <v>10</v>
      </c>
      <c r="I18" s="15" t="str">
        <f>IF(SWOT方格!I18=0,"",SWOT方格!I18*設定交互項目!AF18)</f>
        <v/>
      </c>
      <c r="J18" s="15" t="str">
        <f>IF(SWOT方格!J18=0,"",SWOT方格!J18*設定交互項目!AG18)</f>
        <v/>
      </c>
      <c r="K18" s="15" t="str">
        <f>IF(SWOT方格!K18=0,"",SWOT方格!K18*設定交互項目!AH18)</f>
        <v/>
      </c>
      <c r="L18" s="15" t="str">
        <f>IF(SWOT方格!L18=0,"",SWOT方格!L18*設定交互項目!AI18)</f>
        <v/>
      </c>
      <c r="M18" s="20" t="str">
        <f>IF(SWOT方格!M18=0,"",SWOT方格!M18*設定交互項目!AJ18)</f>
        <v/>
      </c>
      <c r="N18" s="14">
        <f>IF(SWOT方格!N18=0,"",SWOT方格!N18*設定交互項目!AK18)</f>
        <v>27.5</v>
      </c>
      <c r="O18" s="15">
        <f>IF(SWOT方格!O18=0,"",SWOT方格!O18*設定交互項目!AL18)</f>
        <v>20</v>
      </c>
      <c r="P18" s="15">
        <f>IF(SWOT方格!P18=0,"",SWOT方格!P18*設定交互項目!AM18)</f>
        <v>25</v>
      </c>
      <c r="Q18" s="15">
        <f>IF(SWOT方格!Q18=0,"",SWOT方格!Q18*設定交互項目!AN18)</f>
        <v>20</v>
      </c>
      <c r="R18" s="15" t="str">
        <f>IF(SWOT方格!R18=0,"",SWOT方格!R18*設定交互項目!AO18)</f>
        <v/>
      </c>
      <c r="S18" s="15" t="str">
        <f>IF(SWOT方格!S18=0,"",SWOT方格!S18*設定交互項目!AP18)</f>
        <v/>
      </c>
      <c r="T18" s="15" t="str">
        <f>IF(SWOT方格!T18=0,"",SWOT方格!T18*設定交互項目!AQ18)</f>
        <v/>
      </c>
      <c r="U18" s="15" t="str">
        <f>IF(SWOT方格!U18=0,"",SWOT方格!U18*設定交互項目!AR18)</f>
        <v/>
      </c>
      <c r="V18" s="15" t="str">
        <f>IF(SWOT方格!V18=0,"",SWOT方格!V18*設定交互項目!AS18)</f>
        <v/>
      </c>
      <c r="W18" s="20" t="str">
        <f>IF(SWOT方格!W18=0,"",SWOT方格!W18*設定交互項目!AT18)</f>
        <v/>
      </c>
    </row>
    <row r="19" spans="1:23" x14ac:dyDescent="0.25">
      <c r="A19" s="14" t="str">
        <f>SWOT方格!A19</f>
        <v>S6</v>
      </c>
      <c r="B19" s="15" t="str">
        <f>SWOT方格!B19</f>
        <v xml:space="preserve"> </v>
      </c>
      <c r="C19" s="15" t="str">
        <f>IF(SWOT方格!C19=0,"",SWOT方格!C19)</f>
        <v/>
      </c>
      <c r="D19" s="15" t="str">
        <f>IF(SWOT方格!D19=0,"",SWOT方格!D19*設定交互項目!AA19)</f>
        <v/>
      </c>
      <c r="E19" s="15" t="str">
        <f>IF(SWOT方格!E19=0,"",SWOT方格!E19*設定交互項目!AB19)</f>
        <v/>
      </c>
      <c r="F19" s="15" t="str">
        <f>IF(SWOT方格!F19=0,"",SWOT方格!F19*設定交互項目!AC19)</f>
        <v/>
      </c>
      <c r="G19" s="15" t="str">
        <f>IF(SWOT方格!G19=0,"",SWOT方格!G19*設定交互項目!AD19)</f>
        <v/>
      </c>
      <c r="H19" s="15" t="str">
        <f>IF(SWOT方格!H19=0,"",SWOT方格!H19*設定交互項目!AE19)</f>
        <v/>
      </c>
      <c r="I19" s="15" t="str">
        <f>IF(SWOT方格!I19=0,"",SWOT方格!I19*設定交互項目!AF19)</f>
        <v/>
      </c>
      <c r="J19" s="15" t="str">
        <f>IF(SWOT方格!J19=0,"",SWOT方格!J19*設定交互項目!AG19)</f>
        <v/>
      </c>
      <c r="K19" s="15" t="str">
        <f>IF(SWOT方格!K19=0,"",SWOT方格!K19*設定交互項目!AH19)</f>
        <v/>
      </c>
      <c r="L19" s="15" t="str">
        <f>IF(SWOT方格!L19=0,"",SWOT方格!L19*設定交互項目!AI19)</f>
        <v/>
      </c>
      <c r="M19" s="20" t="str">
        <f>IF(SWOT方格!M19=0,"",SWOT方格!M19*設定交互項目!AJ19)</f>
        <v/>
      </c>
      <c r="N19" s="14" t="str">
        <f>IF(SWOT方格!N19=0,"",SWOT方格!N19*設定交互項目!AK19)</f>
        <v/>
      </c>
      <c r="O19" s="15" t="str">
        <f>IF(SWOT方格!O19=0,"",SWOT方格!O19*設定交互項目!AL19)</f>
        <v/>
      </c>
      <c r="P19" s="15" t="str">
        <f>IF(SWOT方格!P19=0,"",SWOT方格!P19*設定交互項目!AM19)</f>
        <v/>
      </c>
      <c r="Q19" s="15" t="str">
        <f>IF(SWOT方格!Q19=0,"",SWOT方格!Q19*設定交互項目!AN19)</f>
        <v/>
      </c>
      <c r="R19" s="15" t="str">
        <f>IF(SWOT方格!R19=0,"",SWOT方格!R19*設定交互項目!AO19)</f>
        <v/>
      </c>
      <c r="S19" s="15" t="str">
        <f>IF(SWOT方格!S19=0,"",SWOT方格!S19*設定交互項目!AP19)</f>
        <v/>
      </c>
      <c r="T19" s="15" t="str">
        <f>IF(SWOT方格!T19=0,"",SWOT方格!T19*設定交互項目!AQ19)</f>
        <v/>
      </c>
      <c r="U19" s="15" t="str">
        <f>IF(SWOT方格!U19=0,"",SWOT方格!U19*設定交互項目!AR19)</f>
        <v/>
      </c>
      <c r="V19" s="15" t="str">
        <f>IF(SWOT方格!V19=0,"",SWOT方格!V19*設定交互項目!AS19)</f>
        <v/>
      </c>
      <c r="W19" s="20" t="str">
        <f>IF(SWOT方格!W19=0,"",SWOT方格!W19*設定交互項目!AT19)</f>
        <v/>
      </c>
    </row>
    <row r="20" spans="1:23" x14ac:dyDescent="0.25">
      <c r="A20" s="14" t="str">
        <f>SWOT方格!A20</f>
        <v>S7</v>
      </c>
      <c r="B20" s="15" t="str">
        <f>SWOT方格!B20</f>
        <v xml:space="preserve"> </v>
      </c>
      <c r="C20" s="15" t="str">
        <f>IF(SWOT方格!C20=0,"",SWOT方格!C20)</f>
        <v/>
      </c>
      <c r="D20" s="15" t="str">
        <f>IF(SWOT方格!D20=0,"",SWOT方格!D20*設定交互項目!AA20)</f>
        <v/>
      </c>
      <c r="E20" s="15" t="str">
        <f>IF(SWOT方格!E20=0,"",SWOT方格!E20*設定交互項目!AB20)</f>
        <v/>
      </c>
      <c r="F20" s="15" t="str">
        <f>IF(SWOT方格!F20=0,"",SWOT方格!F20*設定交互項目!AC20)</f>
        <v/>
      </c>
      <c r="G20" s="15" t="str">
        <f>IF(SWOT方格!G20=0,"",SWOT方格!G20*設定交互項目!AD20)</f>
        <v/>
      </c>
      <c r="H20" s="15" t="str">
        <f>IF(SWOT方格!H20=0,"",SWOT方格!H20*設定交互項目!AE20)</f>
        <v/>
      </c>
      <c r="I20" s="15" t="str">
        <f>IF(SWOT方格!I20=0,"",SWOT方格!I20*設定交互項目!AF20)</f>
        <v/>
      </c>
      <c r="J20" s="15" t="str">
        <f>IF(SWOT方格!J20=0,"",SWOT方格!J20*設定交互項目!AG20)</f>
        <v/>
      </c>
      <c r="K20" s="15" t="str">
        <f>IF(SWOT方格!K20=0,"",SWOT方格!K20*設定交互項目!AH20)</f>
        <v/>
      </c>
      <c r="L20" s="15" t="str">
        <f>IF(SWOT方格!L20=0,"",SWOT方格!L20*設定交互項目!AI20)</f>
        <v/>
      </c>
      <c r="M20" s="20" t="str">
        <f>IF(SWOT方格!M20=0,"",SWOT方格!M20*設定交互項目!AJ20)</f>
        <v/>
      </c>
      <c r="N20" s="14" t="str">
        <f>IF(SWOT方格!N20=0,"",SWOT方格!N20*設定交互項目!AK20)</f>
        <v/>
      </c>
      <c r="O20" s="15" t="str">
        <f>IF(SWOT方格!O20=0,"",SWOT方格!O20*設定交互項目!AL20)</f>
        <v/>
      </c>
      <c r="P20" s="15" t="str">
        <f>IF(SWOT方格!P20=0,"",SWOT方格!P20*設定交互項目!AM20)</f>
        <v/>
      </c>
      <c r="Q20" s="15" t="str">
        <f>IF(SWOT方格!Q20=0,"",SWOT方格!Q20*設定交互項目!AN20)</f>
        <v/>
      </c>
      <c r="R20" s="15" t="str">
        <f>IF(SWOT方格!R20=0,"",SWOT方格!R20*設定交互項目!AO20)</f>
        <v/>
      </c>
      <c r="S20" s="15" t="str">
        <f>IF(SWOT方格!S20=0,"",SWOT方格!S20*設定交互項目!AP20)</f>
        <v/>
      </c>
      <c r="T20" s="15" t="str">
        <f>IF(SWOT方格!T20=0,"",SWOT方格!T20*設定交互項目!AQ20)</f>
        <v/>
      </c>
      <c r="U20" s="15" t="str">
        <f>IF(SWOT方格!U20=0,"",SWOT方格!U20*設定交互項目!AR20)</f>
        <v/>
      </c>
      <c r="V20" s="15" t="str">
        <f>IF(SWOT方格!V20=0,"",SWOT方格!V20*設定交互項目!AS20)</f>
        <v/>
      </c>
      <c r="W20" s="20" t="str">
        <f>IF(SWOT方格!W20=0,"",SWOT方格!W20*設定交互項目!AT20)</f>
        <v/>
      </c>
    </row>
    <row r="21" spans="1:23" x14ac:dyDescent="0.25">
      <c r="A21" s="14" t="str">
        <f>SWOT方格!A21</f>
        <v>S8</v>
      </c>
      <c r="B21" s="15" t="str">
        <f>SWOT方格!B21</f>
        <v xml:space="preserve"> </v>
      </c>
      <c r="C21" s="15" t="str">
        <f>IF(SWOT方格!C21=0,"",SWOT方格!C21)</f>
        <v/>
      </c>
      <c r="D21" s="15" t="str">
        <f>IF(SWOT方格!D21=0,"",SWOT方格!D21*設定交互項目!AA21)</f>
        <v/>
      </c>
      <c r="E21" s="15" t="str">
        <f>IF(SWOT方格!E21=0,"",SWOT方格!E21*設定交互項目!AB21)</f>
        <v/>
      </c>
      <c r="F21" s="15" t="str">
        <f>IF(SWOT方格!F21=0,"",SWOT方格!F21*設定交互項目!AC21)</f>
        <v/>
      </c>
      <c r="G21" s="15" t="str">
        <f>IF(SWOT方格!G21=0,"",SWOT方格!G21*設定交互項目!AD21)</f>
        <v/>
      </c>
      <c r="H21" s="15" t="str">
        <f>IF(SWOT方格!H21=0,"",SWOT方格!H21*設定交互項目!AE21)</f>
        <v/>
      </c>
      <c r="I21" s="15" t="str">
        <f>IF(SWOT方格!I21=0,"",SWOT方格!I21*設定交互項目!AF21)</f>
        <v/>
      </c>
      <c r="J21" s="15" t="str">
        <f>IF(SWOT方格!J21=0,"",SWOT方格!J21*設定交互項目!AG21)</f>
        <v/>
      </c>
      <c r="K21" s="15" t="str">
        <f>IF(SWOT方格!K21=0,"",SWOT方格!K21*設定交互項目!AH21)</f>
        <v/>
      </c>
      <c r="L21" s="15" t="str">
        <f>IF(SWOT方格!L21=0,"",SWOT方格!L21*設定交互項目!AI21)</f>
        <v/>
      </c>
      <c r="M21" s="20" t="str">
        <f>IF(SWOT方格!M21=0,"",SWOT方格!M21*設定交互項目!AJ21)</f>
        <v/>
      </c>
      <c r="N21" s="14" t="str">
        <f>IF(SWOT方格!N21=0,"",SWOT方格!N21*設定交互項目!AK21)</f>
        <v/>
      </c>
      <c r="O21" s="15" t="str">
        <f>IF(SWOT方格!O21=0,"",SWOT方格!O21*設定交互項目!AL21)</f>
        <v/>
      </c>
      <c r="P21" s="15" t="str">
        <f>IF(SWOT方格!P21=0,"",SWOT方格!P21*設定交互項目!AM21)</f>
        <v/>
      </c>
      <c r="Q21" s="15" t="str">
        <f>IF(SWOT方格!Q21=0,"",SWOT方格!Q21*設定交互項目!AN21)</f>
        <v/>
      </c>
      <c r="R21" s="15" t="str">
        <f>IF(SWOT方格!R21=0,"",SWOT方格!R21*設定交互項目!AO21)</f>
        <v/>
      </c>
      <c r="S21" s="15" t="str">
        <f>IF(SWOT方格!S21=0,"",SWOT方格!S21*設定交互項目!AP21)</f>
        <v/>
      </c>
      <c r="T21" s="15" t="str">
        <f>IF(SWOT方格!T21=0,"",SWOT方格!T21*設定交互項目!AQ21)</f>
        <v/>
      </c>
      <c r="U21" s="15" t="str">
        <f>IF(SWOT方格!U21=0,"",SWOT方格!U21*設定交互項目!AR21)</f>
        <v/>
      </c>
      <c r="V21" s="15" t="str">
        <f>IF(SWOT方格!V21=0,"",SWOT方格!V21*設定交互項目!AS21)</f>
        <v/>
      </c>
      <c r="W21" s="20" t="str">
        <f>IF(SWOT方格!W21=0,"",SWOT方格!W21*設定交互項目!AT21)</f>
        <v/>
      </c>
    </row>
    <row r="22" spans="1:23" x14ac:dyDescent="0.25">
      <c r="A22" s="14" t="str">
        <f>SWOT方格!A22</f>
        <v>S9</v>
      </c>
      <c r="B22" s="15" t="str">
        <f>SWOT方格!B22</f>
        <v xml:space="preserve"> </v>
      </c>
      <c r="C22" s="15" t="str">
        <f>IF(SWOT方格!C22=0,"",SWOT方格!C22)</f>
        <v/>
      </c>
      <c r="D22" s="15" t="str">
        <f>IF(SWOT方格!D22=0,"",SWOT方格!D22*設定交互項目!AA22)</f>
        <v/>
      </c>
      <c r="E22" s="15" t="str">
        <f>IF(SWOT方格!E22=0,"",SWOT方格!E22*設定交互項目!AB22)</f>
        <v/>
      </c>
      <c r="F22" s="15" t="str">
        <f>IF(SWOT方格!F22=0,"",SWOT方格!F22*設定交互項目!AC22)</f>
        <v/>
      </c>
      <c r="G22" s="15" t="str">
        <f>IF(SWOT方格!G22=0,"",SWOT方格!G22*設定交互項目!AD22)</f>
        <v/>
      </c>
      <c r="H22" s="15" t="str">
        <f>IF(SWOT方格!H22=0,"",SWOT方格!H22*設定交互項目!AE22)</f>
        <v/>
      </c>
      <c r="I22" s="15" t="str">
        <f>IF(SWOT方格!I22=0,"",SWOT方格!I22*設定交互項目!AF22)</f>
        <v/>
      </c>
      <c r="J22" s="15" t="str">
        <f>IF(SWOT方格!J22=0,"",SWOT方格!J22*設定交互項目!AG22)</f>
        <v/>
      </c>
      <c r="K22" s="15" t="str">
        <f>IF(SWOT方格!K22=0,"",SWOT方格!K22*設定交互項目!AH22)</f>
        <v/>
      </c>
      <c r="L22" s="15" t="str">
        <f>IF(SWOT方格!L22=0,"",SWOT方格!L22*設定交互項目!AI22)</f>
        <v/>
      </c>
      <c r="M22" s="20" t="str">
        <f>IF(SWOT方格!M22=0,"",SWOT方格!M22*設定交互項目!AJ22)</f>
        <v/>
      </c>
      <c r="N22" s="14" t="str">
        <f>IF(SWOT方格!N22=0,"",SWOT方格!N22*設定交互項目!AK22)</f>
        <v/>
      </c>
      <c r="O22" s="15" t="str">
        <f>IF(SWOT方格!O22=0,"",SWOT方格!O22*設定交互項目!AL22)</f>
        <v/>
      </c>
      <c r="P22" s="15" t="str">
        <f>IF(SWOT方格!P22=0,"",SWOT方格!P22*設定交互項目!AM22)</f>
        <v/>
      </c>
      <c r="Q22" s="15" t="str">
        <f>IF(SWOT方格!Q22=0,"",SWOT方格!Q22*設定交互項目!AN22)</f>
        <v/>
      </c>
      <c r="R22" s="15" t="str">
        <f>IF(SWOT方格!R22=0,"",SWOT方格!R22*設定交互項目!AO22)</f>
        <v/>
      </c>
      <c r="S22" s="15" t="str">
        <f>IF(SWOT方格!S22=0,"",SWOT方格!S22*設定交互項目!AP22)</f>
        <v/>
      </c>
      <c r="T22" s="15" t="str">
        <f>IF(SWOT方格!T22=0,"",SWOT方格!T22*設定交互項目!AQ22)</f>
        <v/>
      </c>
      <c r="U22" s="15" t="str">
        <f>IF(SWOT方格!U22=0,"",SWOT方格!U22*設定交互項目!AR22)</f>
        <v/>
      </c>
      <c r="V22" s="15" t="str">
        <f>IF(SWOT方格!V22=0,"",SWOT方格!V22*設定交互項目!AS22)</f>
        <v/>
      </c>
      <c r="W22" s="20" t="str">
        <f>IF(SWOT方格!W22=0,"",SWOT方格!W22*設定交互項目!AT22)</f>
        <v/>
      </c>
    </row>
    <row r="23" spans="1:23" x14ac:dyDescent="0.25">
      <c r="A23" s="18" t="str">
        <f>SWOT方格!A23</f>
        <v>S10</v>
      </c>
      <c r="B23" s="19" t="str">
        <f>SWOT方格!B23</f>
        <v xml:space="preserve"> </v>
      </c>
      <c r="C23" s="19" t="str">
        <f>IF(SWOT方格!C23=0,"",SWOT方格!C23)</f>
        <v/>
      </c>
      <c r="D23" s="15" t="str">
        <f>IF(SWOT方格!D23=0,"",SWOT方格!D23*設定交互項目!AA23)</f>
        <v/>
      </c>
      <c r="E23" s="15" t="str">
        <f>IF(SWOT方格!E23=0,"",SWOT方格!E23*設定交互項目!AB23)</f>
        <v/>
      </c>
      <c r="F23" s="15" t="str">
        <f>IF(SWOT方格!F23=0,"",SWOT方格!F23*設定交互項目!AC23)</f>
        <v/>
      </c>
      <c r="G23" s="15" t="str">
        <f>IF(SWOT方格!G23=0,"",SWOT方格!G23*設定交互項目!AD23)</f>
        <v/>
      </c>
      <c r="H23" s="15" t="str">
        <f>IF(SWOT方格!H23=0,"",SWOT方格!H23*設定交互項目!AE23)</f>
        <v/>
      </c>
      <c r="I23" s="15" t="str">
        <f>IF(SWOT方格!I23=0,"",SWOT方格!I23*設定交互項目!AF23)</f>
        <v/>
      </c>
      <c r="J23" s="15" t="str">
        <f>IF(SWOT方格!J23=0,"",SWOT方格!J23*設定交互項目!AG23)</f>
        <v/>
      </c>
      <c r="K23" s="15" t="str">
        <f>IF(SWOT方格!K23=0,"",SWOT方格!K23*設定交互項目!AH23)</f>
        <v/>
      </c>
      <c r="L23" s="15" t="str">
        <f>IF(SWOT方格!L23=0,"",SWOT方格!L23*設定交互項目!AI23)</f>
        <v/>
      </c>
      <c r="M23" s="20" t="str">
        <f>IF(SWOT方格!M23=0,"",SWOT方格!M23*設定交互項目!AJ23)</f>
        <v/>
      </c>
      <c r="N23" s="18" t="str">
        <f>IF(SWOT方格!N23=0,"",SWOT方格!N23*設定交互項目!AK23)</f>
        <v/>
      </c>
      <c r="O23" s="19" t="str">
        <f>IF(SWOT方格!O23=0,"",SWOT方格!O23*設定交互項目!AL23)</f>
        <v/>
      </c>
      <c r="P23" s="19" t="str">
        <f>IF(SWOT方格!P23=0,"",SWOT方格!P23*設定交互項目!AM23)</f>
        <v/>
      </c>
      <c r="Q23" s="19" t="str">
        <f>IF(SWOT方格!Q23=0,"",SWOT方格!Q23*設定交互項目!AN23)</f>
        <v/>
      </c>
      <c r="R23" s="19" t="str">
        <f>IF(SWOT方格!R23=0,"",SWOT方格!R23*設定交互項目!AO23)</f>
        <v/>
      </c>
      <c r="S23" s="19" t="str">
        <f>IF(SWOT方格!S23=0,"",SWOT方格!S23*設定交互項目!AP23)</f>
        <v/>
      </c>
      <c r="T23" s="19" t="str">
        <f>IF(SWOT方格!T23=0,"",SWOT方格!T23*設定交互項目!AQ23)</f>
        <v/>
      </c>
      <c r="U23" s="19" t="str">
        <f>IF(SWOT方格!U23=0,"",SWOT方格!U23*設定交互項目!AR23)</f>
        <v/>
      </c>
      <c r="V23" s="19" t="str">
        <f>IF(SWOT方格!V23=0,"",SWOT方格!V23*設定交互項目!AS23)</f>
        <v/>
      </c>
      <c r="W23" s="25" t="str">
        <f>IF(SWOT方格!W23=0,"",SWOT方格!W23*設定交互項目!AT23)</f>
        <v/>
      </c>
    </row>
    <row r="24" spans="1:23" x14ac:dyDescent="0.25">
      <c r="A24" s="14" t="str">
        <f>SWOT方格!A24</f>
        <v>W1</v>
      </c>
      <c r="B24" s="15" t="str">
        <f>SWOT方格!B24</f>
        <v>教師年齡偏高多數屆臨退休</v>
      </c>
      <c r="C24" s="15">
        <f>IF(SWOT方格!C24=0,"",SWOT方格!C24)</f>
        <v>3</v>
      </c>
      <c r="D24" s="12">
        <f>IF(SWOT方格!D24=0,"",SWOT方格!D24*設定交互項目!AA24)</f>
        <v>19.5</v>
      </c>
      <c r="E24" s="13">
        <f>IF(SWOT方格!E24=0,"",SWOT方格!E24*設定交互項目!AB24)</f>
        <v>7.5</v>
      </c>
      <c r="F24" s="13">
        <f>IF(SWOT方格!F24=0,"",SWOT方格!F24*設定交互項目!AC24)</f>
        <v>13.5</v>
      </c>
      <c r="G24" s="13">
        <f>IF(SWOT方格!G24=0,"",SWOT方格!G24*設定交互項目!AD24)</f>
        <v>16.5</v>
      </c>
      <c r="H24" s="13">
        <f>IF(SWOT方格!H24=0,"",SWOT方格!H24*設定交互項目!AE24)</f>
        <v>6</v>
      </c>
      <c r="I24" s="13" t="str">
        <f>IF(SWOT方格!I24=0,"",SWOT方格!I24*設定交互項目!AF24)</f>
        <v/>
      </c>
      <c r="J24" s="13" t="str">
        <f>IF(SWOT方格!J24=0,"",SWOT方格!J24*設定交互項目!AG24)</f>
        <v/>
      </c>
      <c r="K24" s="13" t="str">
        <f>IF(SWOT方格!K24=0,"",SWOT方格!K24*設定交互項目!AH24)</f>
        <v/>
      </c>
      <c r="L24" s="13" t="str">
        <f>IF(SWOT方格!L24=0,"",SWOT方格!L24*設定交互項目!AI24)</f>
        <v/>
      </c>
      <c r="M24" s="21" t="str">
        <f>IF(SWOT方格!M24=0,"",SWOT方格!M24*設定交互項目!AJ24)</f>
        <v/>
      </c>
      <c r="N24" s="12">
        <f>IF(SWOT方格!N24=0,"",SWOT方格!N24*設定交互項目!AK24)</f>
        <v>16.5</v>
      </c>
      <c r="O24" s="13">
        <f>IF(SWOT方格!O24=0,"",SWOT方格!O24*設定交互項目!AL24)</f>
        <v>12</v>
      </c>
      <c r="P24" s="13">
        <f>IF(SWOT方格!P24=0,"",SWOT方格!P24*設定交互項目!AM24)</f>
        <v>15</v>
      </c>
      <c r="Q24" s="13">
        <f>IF(SWOT方格!Q24=0,"",SWOT方格!Q24*設定交互項目!AN24)</f>
        <v>12</v>
      </c>
      <c r="R24" s="13" t="str">
        <f>IF(SWOT方格!R24=0,"",SWOT方格!R24*設定交互項目!AO24)</f>
        <v/>
      </c>
      <c r="S24" s="13" t="str">
        <f>IF(SWOT方格!S24=0,"",SWOT方格!S24*設定交互項目!AP24)</f>
        <v/>
      </c>
      <c r="T24" s="13" t="str">
        <f>IF(SWOT方格!T24=0,"",SWOT方格!T24*設定交互項目!AQ24)</f>
        <v/>
      </c>
      <c r="U24" s="13" t="str">
        <f>IF(SWOT方格!U24=0,"",SWOT方格!U24*設定交互項目!AR24)</f>
        <v/>
      </c>
      <c r="V24" s="13" t="str">
        <f>IF(SWOT方格!V24=0,"",SWOT方格!V24*設定交互項目!AS24)</f>
        <v/>
      </c>
      <c r="W24" s="21" t="str">
        <f>IF(SWOT方格!W24=0,"",SWOT方格!W24*設定交互項目!AT24)</f>
        <v/>
      </c>
    </row>
    <row r="25" spans="1:23" x14ac:dyDescent="0.25">
      <c r="A25" s="14" t="str">
        <f>SWOT方格!A25</f>
        <v>W2</v>
      </c>
      <c r="B25" s="15" t="str">
        <f>SWOT方格!B25</f>
        <v>經濟不利條件學生偏多需要協助</v>
      </c>
      <c r="C25" s="15">
        <f>IF(SWOT方格!C25=0,"",SWOT方格!C25)</f>
        <v>3.5</v>
      </c>
      <c r="D25" s="14">
        <f>IF(SWOT方格!D25=0,"",SWOT方格!D25*設定交互項目!AA25)</f>
        <v>22.75</v>
      </c>
      <c r="E25" s="15">
        <f>IF(SWOT方格!E25=0,"",SWOT方格!E25*設定交互項目!AB25)</f>
        <v>8.75</v>
      </c>
      <c r="F25" s="15">
        <f>IF(SWOT方格!F25=0,"",SWOT方格!F25*設定交互項目!AC25)</f>
        <v>15.75</v>
      </c>
      <c r="G25" s="15">
        <f>IF(SWOT方格!G25=0,"",SWOT方格!G25*設定交互項目!AD25)</f>
        <v>19.25</v>
      </c>
      <c r="H25" s="15">
        <f>IF(SWOT方格!H25=0,"",SWOT方格!H25*設定交互項目!AE25)</f>
        <v>7</v>
      </c>
      <c r="I25" s="15" t="str">
        <f>IF(SWOT方格!I25=0,"",SWOT方格!I25*設定交互項目!AF25)</f>
        <v/>
      </c>
      <c r="J25" s="15" t="str">
        <f>IF(SWOT方格!J25=0,"",SWOT方格!J25*設定交互項目!AG25)</f>
        <v/>
      </c>
      <c r="K25" s="15" t="str">
        <f>IF(SWOT方格!K25=0,"",SWOT方格!K25*設定交互項目!AH25)</f>
        <v/>
      </c>
      <c r="L25" s="15" t="str">
        <f>IF(SWOT方格!L25=0,"",SWOT方格!L25*設定交互項目!AI25)</f>
        <v/>
      </c>
      <c r="M25" s="20" t="str">
        <f>IF(SWOT方格!M25=0,"",SWOT方格!M25*設定交互項目!AJ25)</f>
        <v/>
      </c>
      <c r="N25" s="14">
        <f>IF(SWOT方格!N25=0,"",SWOT方格!N25*設定交互項目!AK25)</f>
        <v>19.25</v>
      </c>
      <c r="O25" s="15">
        <f>IF(SWOT方格!O25=0,"",SWOT方格!O25*設定交互項目!AL25)</f>
        <v>14</v>
      </c>
      <c r="P25" s="15">
        <f>IF(SWOT方格!P25=0,"",SWOT方格!P25*設定交互項目!AM25)</f>
        <v>17.5</v>
      </c>
      <c r="Q25" s="15">
        <f>IF(SWOT方格!Q25=0,"",SWOT方格!Q25*設定交互項目!AN25)</f>
        <v>14</v>
      </c>
      <c r="R25" s="15" t="str">
        <f>IF(SWOT方格!R25=0,"",SWOT方格!R25*設定交互項目!AO25)</f>
        <v/>
      </c>
      <c r="S25" s="15" t="str">
        <f>IF(SWOT方格!S25=0,"",SWOT方格!S25*設定交互項目!AP25)</f>
        <v/>
      </c>
      <c r="T25" s="15" t="str">
        <f>IF(SWOT方格!T25=0,"",SWOT方格!T25*設定交互項目!AQ25)</f>
        <v/>
      </c>
      <c r="U25" s="15" t="str">
        <f>IF(SWOT方格!U25=0,"",SWOT方格!U25*設定交互項目!AR25)</f>
        <v/>
      </c>
      <c r="V25" s="15" t="str">
        <f>IF(SWOT方格!V25=0,"",SWOT方格!V25*設定交互項目!AS25)</f>
        <v/>
      </c>
      <c r="W25" s="20" t="str">
        <f>IF(SWOT方格!W25=0,"",SWOT方格!W25*設定交互項目!AT25)</f>
        <v/>
      </c>
    </row>
    <row r="26" spans="1:23" x14ac:dyDescent="0.25">
      <c r="A26" s="14" t="str">
        <f>SWOT方格!A26</f>
        <v>W3</v>
      </c>
      <c r="B26" s="15" t="str">
        <f>SWOT方格!B26</f>
        <v>圖書設備汰舊更新較慢</v>
      </c>
      <c r="C26" s="15">
        <f>IF(SWOT方格!C26=0,"",SWOT方格!C26)</f>
        <v>4.5</v>
      </c>
      <c r="D26" s="14">
        <f>IF(SWOT方格!D26=0,"",SWOT方格!D26*設定交互項目!AA26)</f>
        <v>29.25</v>
      </c>
      <c r="E26" s="15">
        <f>IF(SWOT方格!E26=0,"",SWOT方格!E26*設定交互項目!AB26)</f>
        <v>11.25</v>
      </c>
      <c r="F26" s="15">
        <f>IF(SWOT方格!F26=0,"",SWOT方格!F26*設定交互項目!AC26)</f>
        <v>20.25</v>
      </c>
      <c r="G26" s="15">
        <f>IF(SWOT方格!G26=0,"",SWOT方格!G26*設定交互項目!AD26)</f>
        <v>24.75</v>
      </c>
      <c r="H26" s="15">
        <f>IF(SWOT方格!H26=0,"",SWOT方格!H26*設定交互項目!AE26)</f>
        <v>9</v>
      </c>
      <c r="I26" s="15" t="str">
        <f>IF(SWOT方格!I26=0,"",SWOT方格!I26*設定交互項目!AF26)</f>
        <v/>
      </c>
      <c r="J26" s="15" t="str">
        <f>IF(SWOT方格!J26=0,"",SWOT方格!J26*設定交互項目!AG26)</f>
        <v/>
      </c>
      <c r="K26" s="15" t="str">
        <f>IF(SWOT方格!K26=0,"",SWOT方格!K26*設定交互項目!AH26)</f>
        <v/>
      </c>
      <c r="L26" s="15" t="str">
        <f>IF(SWOT方格!L26=0,"",SWOT方格!L26*設定交互項目!AI26)</f>
        <v/>
      </c>
      <c r="M26" s="20" t="str">
        <f>IF(SWOT方格!M26=0,"",SWOT方格!M26*設定交互項目!AJ26)</f>
        <v/>
      </c>
      <c r="N26" s="14">
        <f>IF(SWOT方格!N26=0,"",SWOT方格!N26*設定交互項目!AK26)</f>
        <v>24.75</v>
      </c>
      <c r="O26" s="15">
        <f>IF(SWOT方格!O26=0,"",SWOT方格!O26*設定交互項目!AL26)</f>
        <v>18</v>
      </c>
      <c r="P26" s="15">
        <f>IF(SWOT方格!P26=0,"",SWOT方格!P26*設定交互項目!AM26)</f>
        <v>22.5</v>
      </c>
      <c r="Q26" s="15">
        <f>IF(SWOT方格!Q26=0,"",SWOT方格!Q26*設定交互項目!AN26)</f>
        <v>18</v>
      </c>
      <c r="R26" s="15" t="str">
        <f>IF(SWOT方格!R26=0,"",SWOT方格!R26*設定交互項目!AO26)</f>
        <v/>
      </c>
      <c r="S26" s="15" t="str">
        <f>IF(SWOT方格!S26=0,"",SWOT方格!S26*設定交互項目!AP26)</f>
        <v/>
      </c>
      <c r="T26" s="15" t="str">
        <f>IF(SWOT方格!T26=0,"",SWOT方格!T26*設定交互項目!AQ26)</f>
        <v/>
      </c>
      <c r="U26" s="15" t="str">
        <f>IF(SWOT方格!U26=0,"",SWOT方格!U26*設定交互項目!AR26)</f>
        <v/>
      </c>
      <c r="V26" s="15" t="str">
        <f>IF(SWOT方格!V26=0,"",SWOT方格!V26*設定交互項目!AS26)</f>
        <v/>
      </c>
      <c r="W26" s="20" t="str">
        <f>IF(SWOT方格!W26=0,"",SWOT方格!W26*設定交互項目!AT26)</f>
        <v/>
      </c>
    </row>
    <row r="27" spans="1:23" x14ac:dyDescent="0.25">
      <c r="A27" s="14" t="str">
        <f>SWOT方格!A27</f>
        <v>W4</v>
      </c>
      <c r="B27" s="15" t="str">
        <f>SWOT方格!B27</f>
        <v>外語教學師資不足需向外招聘</v>
      </c>
      <c r="C27" s="15">
        <f>IF(SWOT方格!C27=0,"",SWOT方格!C27)</f>
        <v>6</v>
      </c>
      <c r="D27" s="14">
        <f>IF(SWOT方格!D27=0,"",SWOT方格!D27*設定交互項目!AA27)</f>
        <v>39</v>
      </c>
      <c r="E27" s="15">
        <f>IF(SWOT方格!E27=0,"",SWOT方格!E27*設定交互項目!AB27)</f>
        <v>15</v>
      </c>
      <c r="F27" s="15">
        <f>IF(SWOT方格!F27=0,"",SWOT方格!F27*設定交互項目!AC27)</f>
        <v>27</v>
      </c>
      <c r="G27" s="15">
        <f>IF(SWOT方格!G27=0,"",SWOT方格!G27*設定交互項目!AD27)</f>
        <v>33</v>
      </c>
      <c r="H27" s="15">
        <f>IF(SWOT方格!H27=0,"",SWOT方格!H27*設定交互項目!AE27)</f>
        <v>12</v>
      </c>
      <c r="I27" s="15" t="str">
        <f>IF(SWOT方格!I27=0,"",SWOT方格!I27*設定交互項目!AF27)</f>
        <v/>
      </c>
      <c r="J27" s="15" t="str">
        <f>IF(SWOT方格!J27=0,"",SWOT方格!J27*設定交互項目!AG27)</f>
        <v/>
      </c>
      <c r="K27" s="15" t="str">
        <f>IF(SWOT方格!K27=0,"",SWOT方格!K27*設定交互項目!AH27)</f>
        <v/>
      </c>
      <c r="L27" s="15" t="str">
        <f>IF(SWOT方格!L27=0,"",SWOT方格!L27*設定交互項目!AI27)</f>
        <v/>
      </c>
      <c r="M27" s="20" t="str">
        <f>IF(SWOT方格!M27=0,"",SWOT方格!M27*設定交互項目!AJ27)</f>
        <v/>
      </c>
      <c r="N27" s="14">
        <f>IF(SWOT方格!N27=0,"",SWOT方格!N27*設定交互項目!AK27)</f>
        <v>33</v>
      </c>
      <c r="O27" s="15">
        <f>IF(SWOT方格!O27=0,"",SWOT方格!O27*設定交互項目!AL27)</f>
        <v>24</v>
      </c>
      <c r="P27" s="15">
        <f>IF(SWOT方格!P27=0,"",SWOT方格!P27*設定交互項目!AM27)</f>
        <v>30</v>
      </c>
      <c r="Q27" s="15">
        <f>IF(SWOT方格!Q27=0,"",SWOT方格!Q27*設定交互項目!AN27)</f>
        <v>24</v>
      </c>
      <c r="R27" s="15" t="str">
        <f>IF(SWOT方格!R27=0,"",SWOT方格!R27*設定交互項目!AO27)</f>
        <v/>
      </c>
      <c r="S27" s="15" t="str">
        <f>IF(SWOT方格!S27=0,"",SWOT方格!S27*設定交互項目!AP27)</f>
        <v/>
      </c>
      <c r="T27" s="15" t="str">
        <f>IF(SWOT方格!T27=0,"",SWOT方格!T27*設定交互項目!AQ27)</f>
        <v/>
      </c>
      <c r="U27" s="15" t="str">
        <f>IF(SWOT方格!U27=0,"",SWOT方格!U27*設定交互項目!AR27)</f>
        <v/>
      </c>
      <c r="V27" s="15" t="str">
        <f>IF(SWOT方格!V27=0,"",SWOT方格!V27*設定交互項目!AS27)</f>
        <v/>
      </c>
      <c r="W27" s="20" t="str">
        <f>IF(SWOT方格!W27=0,"",SWOT方格!W27*設定交互項目!AT27)</f>
        <v/>
      </c>
    </row>
    <row r="28" spans="1:23" x14ac:dyDescent="0.25">
      <c r="A28" s="14" t="str">
        <f>SWOT方格!A28</f>
        <v>W5</v>
      </c>
      <c r="B28" s="15" t="str">
        <f>SWOT方格!B28</f>
        <v>科技課程教材相對他校顯得陳舊</v>
      </c>
      <c r="C28" s="15">
        <f>IF(SWOT方格!C28=0,"",SWOT方格!C28)</f>
        <v>4.5</v>
      </c>
      <c r="D28" s="14">
        <f>IF(SWOT方格!D28=0,"",SWOT方格!D28*設定交互項目!AA28)</f>
        <v>29.25</v>
      </c>
      <c r="E28" s="15">
        <f>IF(SWOT方格!E28=0,"",SWOT方格!E28*設定交互項目!AB28)</f>
        <v>11.25</v>
      </c>
      <c r="F28" s="15">
        <f>IF(SWOT方格!F28=0,"",SWOT方格!F28*設定交互項目!AC28)</f>
        <v>20.25</v>
      </c>
      <c r="G28" s="15">
        <f>IF(SWOT方格!G28=0,"",SWOT方格!G28*設定交互項目!AD28)</f>
        <v>24.75</v>
      </c>
      <c r="H28" s="15">
        <f>IF(SWOT方格!H28=0,"",SWOT方格!H28*設定交互項目!AE28)</f>
        <v>9</v>
      </c>
      <c r="I28" s="15" t="str">
        <f>IF(SWOT方格!I28=0,"",SWOT方格!I28*設定交互項目!AF28)</f>
        <v/>
      </c>
      <c r="J28" s="15" t="str">
        <f>IF(SWOT方格!J28=0,"",SWOT方格!J28*設定交互項目!AG28)</f>
        <v/>
      </c>
      <c r="K28" s="15" t="str">
        <f>IF(SWOT方格!K28=0,"",SWOT方格!K28*設定交互項目!AH28)</f>
        <v/>
      </c>
      <c r="L28" s="15" t="str">
        <f>IF(SWOT方格!L28=0,"",SWOT方格!L28*設定交互項目!AI28)</f>
        <v/>
      </c>
      <c r="M28" s="20" t="str">
        <f>IF(SWOT方格!M28=0,"",SWOT方格!M28*設定交互項目!AJ28)</f>
        <v/>
      </c>
      <c r="N28" s="14">
        <f>IF(SWOT方格!N28=0,"",SWOT方格!N28*設定交互項目!AK28)</f>
        <v>24.75</v>
      </c>
      <c r="O28" s="15">
        <f>IF(SWOT方格!O28=0,"",SWOT方格!O28*設定交互項目!AL28)</f>
        <v>18</v>
      </c>
      <c r="P28" s="15">
        <f>IF(SWOT方格!P28=0,"",SWOT方格!P28*設定交互項目!AM28)</f>
        <v>22.5</v>
      </c>
      <c r="Q28" s="15">
        <f>IF(SWOT方格!Q28=0,"",SWOT方格!Q28*設定交互項目!AN28)</f>
        <v>18</v>
      </c>
      <c r="R28" s="15" t="str">
        <f>IF(SWOT方格!R28=0,"",SWOT方格!R28*設定交互項目!AO28)</f>
        <v/>
      </c>
      <c r="S28" s="15" t="str">
        <f>IF(SWOT方格!S28=0,"",SWOT方格!S28*設定交互項目!AP28)</f>
        <v/>
      </c>
      <c r="T28" s="15" t="str">
        <f>IF(SWOT方格!T28=0,"",SWOT方格!T28*設定交互項目!AQ28)</f>
        <v/>
      </c>
      <c r="U28" s="15" t="str">
        <f>IF(SWOT方格!U28=0,"",SWOT方格!U28*設定交互項目!AR28)</f>
        <v/>
      </c>
      <c r="V28" s="15" t="str">
        <f>IF(SWOT方格!V28=0,"",SWOT方格!V28*設定交互項目!AS28)</f>
        <v/>
      </c>
      <c r="W28" s="20" t="str">
        <f>IF(SWOT方格!W28=0,"",SWOT方格!W28*設定交互項目!AT28)</f>
        <v/>
      </c>
    </row>
    <row r="29" spans="1:23" x14ac:dyDescent="0.25">
      <c r="A29" s="14" t="str">
        <f>SWOT方格!A29</f>
        <v>W6</v>
      </c>
      <c r="B29" s="15" t="str">
        <f>SWOT方格!B29</f>
        <v/>
      </c>
      <c r="C29" s="15" t="str">
        <f>IF(SWOT方格!C29=0,"",SWOT方格!C29)</f>
        <v/>
      </c>
      <c r="D29" s="14" t="str">
        <f>IF(SWOT方格!D29=0,"",SWOT方格!D29*設定交互項目!AA29)</f>
        <v/>
      </c>
      <c r="E29" s="15" t="str">
        <f>IF(SWOT方格!E29=0,"",SWOT方格!E29*設定交互項目!AB29)</f>
        <v/>
      </c>
      <c r="F29" s="15" t="str">
        <f>IF(SWOT方格!F29=0,"",SWOT方格!F29*設定交互項目!AC29)</f>
        <v/>
      </c>
      <c r="G29" s="15" t="str">
        <f>IF(SWOT方格!G29=0,"",SWOT方格!G29*設定交互項目!AD29)</f>
        <v/>
      </c>
      <c r="H29" s="15" t="str">
        <f>IF(SWOT方格!H29=0,"",SWOT方格!H29*設定交互項目!AE29)</f>
        <v/>
      </c>
      <c r="I29" s="15" t="str">
        <f>IF(SWOT方格!I29=0,"",SWOT方格!I29*設定交互項目!AF29)</f>
        <v/>
      </c>
      <c r="J29" s="15" t="str">
        <f>IF(SWOT方格!J29=0,"",SWOT方格!J29*設定交互項目!AG29)</f>
        <v/>
      </c>
      <c r="K29" s="15" t="str">
        <f>IF(SWOT方格!K29=0,"",SWOT方格!K29*設定交互項目!AH29)</f>
        <v/>
      </c>
      <c r="L29" s="15" t="str">
        <f>IF(SWOT方格!L29=0,"",SWOT方格!L29*設定交互項目!AI29)</f>
        <v/>
      </c>
      <c r="M29" s="20" t="str">
        <f>IF(SWOT方格!M29=0,"",SWOT方格!M29*設定交互項目!AJ29)</f>
        <v/>
      </c>
      <c r="N29" s="14" t="str">
        <f>IF(SWOT方格!N29=0,"",SWOT方格!N29*設定交互項目!AK29)</f>
        <v/>
      </c>
      <c r="O29" s="15" t="str">
        <f>IF(SWOT方格!O29=0,"",SWOT方格!O29*設定交互項目!AL29)</f>
        <v/>
      </c>
      <c r="P29" s="15" t="str">
        <f>IF(SWOT方格!P29=0,"",SWOT方格!P29*設定交互項目!AM29)</f>
        <v/>
      </c>
      <c r="Q29" s="15" t="str">
        <f>IF(SWOT方格!Q29=0,"",SWOT方格!Q29*設定交互項目!AN29)</f>
        <v/>
      </c>
      <c r="R29" s="15" t="str">
        <f>IF(SWOT方格!R29=0,"",SWOT方格!R29*設定交互項目!AO29)</f>
        <v/>
      </c>
      <c r="S29" s="15" t="str">
        <f>IF(SWOT方格!S29=0,"",SWOT方格!S29*設定交互項目!AP29)</f>
        <v/>
      </c>
      <c r="T29" s="15" t="str">
        <f>IF(SWOT方格!T29=0,"",SWOT方格!T29*設定交互項目!AQ29)</f>
        <v/>
      </c>
      <c r="U29" s="15" t="str">
        <f>IF(SWOT方格!U29=0,"",SWOT方格!U29*設定交互項目!AR29)</f>
        <v/>
      </c>
      <c r="V29" s="15" t="str">
        <f>IF(SWOT方格!V29=0,"",SWOT方格!V29*設定交互項目!AS29)</f>
        <v/>
      </c>
      <c r="W29" s="20" t="str">
        <f>IF(SWOT方格!W29=0,"",SWOT方格!W29*設定交互項目!AT29)</f>
        <v/>
      </c>
    </row>
    <row r="30" spans="1:23" x14ac:dyDescent="0.25">
      <c r="A30" s="14" t="str">
        <f>SWOT方格!A30</f>
        <v>W7</v>
      </c>
      <c r="B30" s="15" t="str">
        <f>SWOT方格!B30</f>
        <v/>
      </c>
      <c r="C30" s="15" t="str">
        <f>IF(SWOT方格!C30=0,"",SWOT方格!C30)</f>
        <v/>
      </c>
      <c r="D30" s="14" t="str">
        <f>IF(SWOT方格!D30=0,"",SWOT方格!D30*設定交互項目!AA30)</f>
        <v/>
      </c>
      <c r="E30" s="15" t="str">
        <f>IF(SWOT方格!E30=0,"",SWOT方格!E30*設定交互項目!AB30)</f>
        <v/>
      </c>
      <c r="F30" s="15" t="str">
        <f>IF(SWOT方格!F30=0,"",SWOT方格!F30*設定交互項目!AC30)</f>
        <v/>
      </c>
      <c r="G30" s="15" t="str">
        <f>IF(SWOT方格!G30=0,"",SWOT方格!G30*設定交互項目!AD30)</f>
        <v/>
      </c>
      <c r="H30" s="15" t="str">
        <f>IF(SWOT方格!H30=0,"",SWOT方格!H30*設定交互項目!AE30)</f>
        <v/>
      </c>
      <c r="I30" s="15" t="str">
        <f>IF(SWOT方格!I30=0,"",SWOT方格!I30*設定交互項目!AF30)</f>
        <v/>
      </c>
      <c r="J30" s="15" t="str">
        <f>IF(SWOT方格!J30=0,"",SWOT方格!J30*設定交互項目!AG30)</f>
        <v/>
      </c>
      <c r="K30" s="15" t="str">
        <f>IF(SWOT方格!K30=0,"",SWOT方格!K30*設定交互項目!AH30)</f>
        <v/>
      </c>
      <c r="L30" s="15" t="str">
        <f>IF(SWOT方格!L30=0,"",SWOT方格!L30*設定交互項目!AI30)</f>
        <v/>
      </c>
      <c r="M30" s="20" t="str">
        <f>IF(SWOT方格!M30=0,"",SWOT方格!M30*設定交互項目!AJ30)</f>
        <v/>
      </c>
      <c r="N30" s="14" t="str">
        <f>IF(SWOT方格!N30=0,"",SWOT方格!N30*設定交互項目!AK30)</f>
        <v/>
      </c>
      <c r="O30" s="15" t="str">
        <f>IF(SWOT方格!O30=0,"",SWOT方格!O30*設定交互項目!AL30)</f>
        <v/>
      </c>
      <c r="P30" s="15" t="str">
        <f>IF(SWOT方格!P30=0,"",SWOT方格!P30*設定交互項目!AM30)</f>
        <v/>
      </c>
      <c r="Q30" s="15" t="str">
        <f>IF(SWOT方格!Q30=0,"",SWOT方格!Q30*設定交互項目!AN30)</f>
        <v/>
      </c>
      <c r="R30" s="15" t="str">
        <f>IF(SWOT方格!R30=0,"",SWOT方格!R30*設定交互項目!AO30)</f>
        <v/>
      </c>
      <c r="S30" s="15" t="str">
        <f>IF(SWOT方格!S30=0,"",SWOT方格!S30*設定交互項目!AP30)</f>
        <v/>
      </c>
      <c r="T30" s="15" t="str">
        <f>IF(SWOT方格!T30=0,"",SWOT方格!T30*設定交互項目!AQ30)</f>
        <v/>
      </c>
      <c r="U30" s="15" t="str">
        <f>IF(SWOT方格!U30=0,"",SWOT方格!U30*設定交互項目!AR30)</f>
        <v/>
      </c>
      <c r="V30" s="15" t="str">
        <f>IF(SWOT方格!V30=0,"",SWOT方格!V30*設定交互項目!AS30)</f>
        <v/>
      </c>
      <c r="W30" s="20" t="str">
        <f>IF(SWOT方格!W30=0,"",SWOT方格!W30*設定交互項目!AT30)</f>
        <v/>
      </c>
    </row>
    <row r="31" spans="1:23" x14ac:dyDescent="0.25">
      <c r="A31" s="14" t="str">
        <f>SWOT方格!A31</f>
        <v>W8</v>
      </c>
      <c r="B31" s="15" t="str">
        <f>SWOT方格!B31</f>
        <v/>
      </c>
      <c r="C31" s="15" t="str">
        <f>IF(SWOT方格!C31=0,"",SWOT方格!C31)</f>
        <v/>
      </c>
      <c r="D31" s="14" t="str">
        <f>IF(SWOT方格!D31=0,"",SWOT方格!D31*設定交互項目!AA31)</f>
        <v/>
      </c>
      <c r="E31" s="15" t="str">
        <f>IF(SWOT方格!E31=0,"",SWOT方格!E31*設定交互項目!AB31)</f>
        <v/>
      </c>
      <c r="F31" s="15" t="str">
        <f>IF(SWOT方格!F31=0,"",SWOT方格!F31*設定交互項目!AC31)</f>
        <v/>
      </c>
      <c r="G31" s="15" t="str">
        <f>IF(SWOT方格!G31=0,"",SWOT方格!G31*設定交互項目!AD31)</f>
        <v/>
      </c>
      <c r="H31" s="15" t="str">
        <f>IF(SWOT方格!H31=0,"",SWOT方格!H31*設定交互項目!AE31)</f>
        <v/>
      </c>
      <c r="I31" s="15" t="str">
        <f>IF(SWOT方格!I31=0,"",SWOT方格!I31*設定交互項目!AF31)</f>
        <v/>
      </c>
      <c r="J31" s="15" t="str">
        <f>IF(SWOT方格!J31=0,"",SWOT方格!J31*設定交互項目!AG31)</f>
        <v/>
      </c>
      <c r="K31" s="15" t="str">
        <f>IF(SWOT方格!K31=0,"",SWOT方格!K31*設定交互項目!AH31)</f>
        <v/>
      </c>
      <c r="L31" s="15" t="str">
        <f>IF(SWOT方格!L31=0,"",SWOT方格!L31*設定交互項目!AI31)</f>
        <v/>
      </c>
      <c r="M31" s="20" t="str">
        <f>IF(SWOT方格!M31=0,"",SWOT方格!M31*設定交互項目!AJ31)</f>
        <v/>
      </c>
      <c r="N31" s="14" t="str">
        <f>IF(SWOT方格!N31=0,"",SWOT方格!N31*設定交互項目!AK31)</f>
        <v/>
      </c>
      <c r="O31" s="15" t="str">
        <f>IF(SWOT方格!O31=0,"",SWOT方格!O31*設定交互項目!AL31)</f>
        <v/>
      </c>
      <c r="P31" s="15" t="str">
        <f>IF(SWOT方格!P31=0,"",SWOT方格!P31*設定交互項目!AM31)</f>
        <v/>
      </c>
      <c r="Q31" s="15" t="str">
        <f>IF(SWOT方格!Q31=0,"",SWOT方格!Q31*設定交互項目!AN31)</f>
        <v/>
      </c>
      <c r="R31" s="15" t="str">
        <f>IF(SWOT方格!R31=0,"",SWOT方格!R31*設定交互項目!AO31)</f>
        <v/>
      </c>
      <c r="S31" s="15" t="str">
        <f>IF(SWOT方格!S31=0,"",SWOT方格!S31*設定交互項目!AP31)</f>
        <v/>
      </c>
      <c r="T31" s="15" t="str">
        <f>IF(SWOT方格!T31=0,"",SWOT方格!T31*設定交互項目!AQ31)</f>
        <v/>
      </c>
      <c r="U31" s="15" t="str">
        <f>IF(SWOT方格!U31=0,"",SWOT方格!U31*設定交互項目!AR31)</f>
        <v/>
      </c>
      <c r="V31" s="15" t="str">
        <f>IF(SWOT方格!V31=0,"",SWOT方格!V31*設定交互項目!AS31)</f>
        <v/>
      </c>
      <c r="W31" s="20" t="str">
        <f>IF(SWOT方格!W31=0,"",SWOT方格!W31*設定交互項目!AT31)</f>
        <v/>
      </c>
    </row>
    <row r="32" spans="1:23" x14ac:dyDescent="0.25">
      <c r="A32" s="14" t="str">
        <f>SWOT方格!A32</f>
        <v>W9</v>
      </c>
      <c r="B32" s="15" t="str">
        <f>SWOT方格!B32</f>
        <v/>
      </c>
      <c r="C32" s="15" t="str">
        <f>IF(SWOT方格!C32=0,"",SWOT方格!C32)</f>
        <v/>
      </c>
      <c r="D32" s="14" t="str">
        <f>IF(SWOT方格!D32=0,"",SWOT方格!D32*設定交互項目!AA32)</f>
        <v/>
      </c>
      <c r="E32" s="15" t="str">
        <f>IF(SWOT方格!E32=0,"",SWOT方格!E32*設定交互項目!AB32)</f>
        <v/>
      </c>
      <c r="F32" s="15" t="str">
        <f>IF(SWOT方格!F32=0,"",SWOT方格!F32*設定交互項目!AC32)</f>
        <v/>
      </c>
      <c r="G32" s="15" t="str">
        <f>IF(SWOT方格!G32=0,"",SWOT方格!G32*設定交互項目!AD32)</f>
        <v/>
      </c>
      <c r="H32" s="15" t="str">
        <f>IF(SWOT方格!H32=0,"",SWOT方格!H32*設定交互項目!AE32)</f>
        <v/>
      </c>
      <c r="I32" s="15" t="str">
        <f>IF(SWOT方格!I32=0,"",SWOT方格!I32*設定交互項目!AF32)</f>
        <v/>
      </c>
      <c r="J32" s="15" t="str">
        <f>IF(SWOT方格!J32=0,"",SWOT方格!J32*設定交互項目!AG32)</f>
        <v/>
      </c>
      <c r="K32" s="15" t="str">
        <f>IF(SWOT方格!K32=0,"",SWOT方格!K32*設定交互項目!AH32)</f>
        <v/>
      </c>
      <c r="L32" s="15" t="str">
        <f>IF(SWOT方格!L32=0,"",SWOT方格!L32*設定交互項目!AI32)</f>
        <v/>
      </c>
      <c r="M32" s="20" t="str">
        <f>IF(SWOT方格!M32=0,"",SWOT方格!M32*設定交互項目!AJ32)</f>
        <v/>
      </c>
      <c r="N32" s="14" t="str">
        <f>IF(SWOT方格!N32=0,"",SWOT方格!N32*設定交互項目!AK32)</f>
        <v/>
      </c>
      <c r="O32" s="15" t="str">
        <f>IF(SWOT方格!O32=0,"",SWOT方格!O32*設定交互項目!AL32)</f>
        <v/>
      </c>
      <c r="P32" s="15" t="str">
        <f>IF(SWOT方格!P32=0,"",SWOT方格!P32*設定交互項目!AM32)</f>
        <v/>
      </c>
      <c r="Q32" s="15" t="str">
        <f>IF(SWOT方格!Q32=0,"",SWOT方格!Q32*設定交互項目!AN32)</f>
        <v/>
      </c>
      <c r="R32" s="15" t="str">
        <f>IF(SWOT方格!R32=0,"",SWOT方格!R32*設定交互項目!AO32)</f>
        <v/>
      </c>
      <c r="S32" s="15" t="str">
        <f>IF(SWOT方格!S32=0,"",SWOT方格!S32*設定交互項目!AP32)</f>
        <v/>
      </c>
      <c r="T32" s="15" t="str">
        <f>IF(SWOT方格!T32=0,"",SWOT方格!T32*設定交互項目!AQ32)</f>
        <v/>
      </c>
      <c r="U32" s="15" t="str">
        <f>IF(SWOT方格!U32=0,"",SWOT方格!U32*設定交互項目!AR32)</f>
        <v/>
      </c>
      <c r="V32" s="15" t="str">
        <f>IF(SWOT方格!V32=0,"",SWOT方格!V32*設定交互項目!AS32)</f>
        <v/>
      </c>
      <c r="W32" s="20" t="str">
        <f>IF(SWOT方格!W32=0,"",SWOT方格!W32*設定交互項目!AT32)</f>
        <v/>
      </c>
    </row>
    <row r="33" spans="1:23" x14ac:dyDescent="0.25">
      <c r="A33" s="18" t="str">
        <f>SWOT方格!A33</f>
        <v>W10</v>
      </c>
      <c r="B33" s="19" t="str">
        <f>SWOT方格!B33</f>
        <v/>
      </c>
      <c r="C33" s="19" t="str">
        <f>IF(SWOT方格!C33=0,"",SWOT方格!C33)</f>
        <v/>
      </c>
      <c r="D33" s="18" t="str">
        <f>IF(SWOT方格!D33=0,"",SWOT方格!D33*設定交互項目!AA33)</f>
        <v/>
      </c>
      <c r="E33" s="19" t="str">
        <f>IF(SWOT方格!E33=0,"",SWOT方格!E33*設定交互項目!AB33)</f>
        <v/>
      </c>
      <c r="F33" s="19" t="str">
        <f>IF(SWOT方格!F33=0,"",SWOT方格!F33*設定交互項目!AC33)</f>
        <v/>
      </c>
      <c r="G33" s="19" t="str">
        <f>IF(SWOT方格!G33=0,"",SWOT方格!G33*設定交互項目!AD33)</f>
        <v/>
      </c>
      <c r="H33" s="19" t="str">
        <f>IF(SWOT方格!H33=0,"",SWOT方格!H33*設定交互項目!AE33)</f>
        <v/>
      </c>
      <c r="I33" s="19" t="str">
        <f>IF(SWOT方格!I33=0,"",SWOT方格!I33*設定交互項目!AF33)</f>
        <v/>
      </c>
      <c r="J33" s="19" t="str">
        <f>IF(SWOT方格!J33=0,"",SWOT方格!J33*設定交互項目!AG33)</f>
        <v/>
      </c>
      <c r="K33" s="19" t="str">
        <f>IF(SWOT方格!K33=0,"",SWOT方格!K33*設定交互項目!AH33)</f>
        <v/>
      </c>
      <c r="L33" s="19" t="str">
        <f>IF(SWOT方格!L33=0,"",SWOT方格!L33*設定交互項目!AI33)</f>
        <v/>
      </c>
      <c r="M33" s="25" t="str">
        <f>IF(SWOT方格!M33=0,"",SWOT方格!M33*設定交互項目!AJ33)</f>
        <v/>
      </c>
      <c r="N33" s="18" t="str">
        <f>IF(SWOT方格!N33=0,"",SWOT方格!N33*設定交互項目!AK33)</f>
        <v/>
      </c>
      <c r="O33" s="19" t="str">
        <f>IF(SWOT方格!O33=0,"",SWOT方格!O33*設定交互項目!AL33)</f>
        <v/>
      </c>
      <c r="P33" s="19" t="str">
        <f>IF(SWOT方格!P33=0,"",SWOT方格!P33*設定交互項目!AM33)</f>
        <v/>
      </c>
      <c r="Q33" s="19" t="str">
        <f>IF(SWOT方格!Q33=0,"",SWOT方格!Q33*設定交互項目!AN33)</f>
        <v/>
      </c>
      <c r="R33" s="19" t="str">
        <f>IF(SWOT方格!R33=0,"",SWOT方格!R33*設定交互項目!AO33)</f>
        <v/>
      </c>
      <c r="S33" s="19" t="str">
        <f>IF(SWOT方格!S33=0,"",SWOT方格!S33*設定交互項目!AP33)</f>
        <v/>
      </c>
      <c r="T33" s="19" t="str">
        <f>IF(SWOT方格!T33=0,"",SWOT方格!T33*設定交互項目!AQ33)</f>
        <v/>
      </c>
      <c r="U33" s="19" t="str">
        <f>IF(SWOT方格!U33=0,"",SWOT方格!U33*設定交互項目!AR33)</f>
        <v/>
      </c>
      <c r="V33" s="19" t="str">
        <f>IF(SWOT方格!V33=0,"",SWOT方格!V33*設定交互項目!AS33)</f>
        <v/>
      </c>
      <c r="W33" s="25" t="str">
        <f>IF(SWOT方格!W33=0,"",SWOT方格!W33*設定交互項目!AT33)</f>
        <v/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zoomScale="145" zoomScaleNormal="145" workbookViewId="0">
      <pane xSplit="3" ySplit="13" topLeftCell="D14" activePane="bottomRight" state="frozen"/>
      <selection activeCell="A12" sqref="A12"/>
      <selection pane="topRight" activeCell="D12" sqref="D12"/>
      <selection pane="bottomLeft" activeCell="A14" sqref="A14"/>
      <selection pane="bottomRight" activeCell="D14" sqref="D14"/>
    </sheetView>
  </sheetViews>
  <sheetFormatPr defaultRowHeight="15.75" x14ac:dyDescent="0.25"/>
  <cols>
    <col min="1" max="1" width="4.125" style="3" customWidth="1"/>
    <col min="2" max="2" width="15.25" style="3" hidden="1" customWidth="1"/>
    <col min="3" max="3" width="5.125" style="3" customWidth="1"/>
    <col min="4" max="4" width="5.25" style="14" customWidth="1"/>
    <col min="5" max="13" width="5.625" style="3" customWidth="1"/>
    <col min="14" max="14" width="5.625" style="14" customWidth="1"/>
    <col min="15" max="23" width="5.625" style="3" customWidth="1"/>
    <col min="24" max="16384" width="9" style="3"/>
  </cols>
  <sheetData>
    <row r="1" spans="1:23" hidden="1" x14ac:dyDescent="0.25">
      <c r="E1" s="3" t="str">
        <f>SWOT方格!E1</f>
        <v>項目</v>
      </c>
      <c r="O1" s="3" t="str">
        <f>SWOT方格!O1</f>
        <v>項目</v>
      </c>
    </row>
    <row r="2" spans="1:23" hidden="1" x14ac:dyDescent="0.25">
      <c r="D2" s="14" t="str">
        <f>SWOT方格!D2</f>
        <v>O1</v>
      </c>
      <c r="E2" s="3" t="str">
        <f>SWOT方格!E2</f>
        <v>教育局積極補助學校設備更新供專案申請</v>
      </c>
      <c r="M2" s="3">
        <f>SWOT方格!M2</f>
        <v>0</v>
      </c>
      <c r="N2" s="14" t="str">
        <f>SWOT方格!N2</f>
        <v>T1</v>
      </c>
      <c r="O2" s="3" t="str">
        <f>SWOT方格!O2</f>
        <v>社區學齡入學兒童數逐年降低增加招生難度</v>
      </c>
    </row>
    <row r="3" spans="1:23" hidden="1" x14ac:dyDescent="0.25">
      <c r="D3" s="14" t="str">
        <f>SWOT方格!D3</f>
        <v>O2</v>
      </c>
      <c r="E3" s="3" t="str">
        <f>SWOT方格!E3</f>
        <v>民間團體培育外語師資尋求合作意願高</v>
      </c>
      <c r="M3" s="3">
        <f>SWOT方格!M3</f>
        <v>0</v>
      </c>
      <c r="N3" s="14" t="str">
        <f>SWOT方格!N3</f>
        <v>T2</v>
      </c>
      <c r="O3" s="3" t="str">
        <f>SWOT方格!O3</f>
        <v>他校轉型實驗學校吸引本校生轉學就讀形成競爭</v>
      </c>
    </row>
    <row r="4" spans="1:23" hidden="1" x14ac:dyDescent="0.25">
      <c r="D4" s="14" t="str">
        <f>SWOT方格!D4</f>
        <v>O3</v>
      </c>
      <c r="E4" s="3" t="str">
        <f>SWOT方格!E4</f>
        <v>大型商場和大企業機構進駐社區吸引建商推出新建案</v>
      </c>
      <c r="M4" s="3">
        <f>SWOT方格!M4</f>
        <v>0</v>
      </c>
      <c r="N4" s="14" t="str">
        <f>SWOT方格!N4</f>
        <v>T3</v>
      </c>
      <c r="O4" s="3" t="str">
        <f>SWOT方格!O4</f>
        <v>家長關心外語學習促成學生參加課後外語補習人數漸增</v>
      </c>
    </row>
    <row r="5" spans="1:23" hidden="1" x14ac:dyDescent="0.25">
      <c r="D5" s="14" t="str">
        <f>SWOT方格!D5</f>
        <v>O4</v>
      </c>
      <c r="E5" s="3" t="str">
        <f>SWOT方格!E5</f>
        <v>教育局推動優秀退休教師參與學校教學協助方案</v>
      </c>
      <c r="M5" s="3">
        <f>SWOT方格!M5</f>
        <v>0</v>
      </c>
      <c r="N5" s="14" t="str">
        <f>SWOT方格!N5</f>
        <v>T4</v>
      </c>
      <c r="O5" s="3" t="str">
        <f>SWOT方格!O5</f>
        <v>民間教育團體培育優秀師資不合現行政策規定無法聘用</v>
      </c>
    </row>
    <row r="6" spans="1:23" hidden="1" x14ac:dyDescent="0.25">
      <c r="D6" s="14" t="str">
        <f>SWOT方格!D6</f>
        <v>O5</v>
      </c>
      <c r="E6" s="3" t="str">
        <f>SWOT方格!E6</f>
        <v>民間文教演藝團體提供免費巡迴服務</v>
      </c>
      <c r="M6" s="3">
        <f>SWOT方格!M6</f>
        <v>0</v>
      </c>
      <c r="N6" s="14" t="str">
        <f>SWOT方格!N6</f>
        <v>T5</v>
      </c>
      <c r="O6" s="3" t="str">
        <f>SWOT方格!O6</f>
        <v/>
      </c>
    </row>
    <row r="7" spans="1:23" hidden="1" x14ac:dyDescent="0.25">
      <c r="D7" s="14" t="str">
        <f>SWOT方格!D7</f>
        <v>O6</v>
      </c>
      <c r="E7" s="3" t="str">
        <f>SWOT方格!E7</f>
        <v/>
      </c>
      <c r="M7" s="3">
        <f>SWOT方格!M7</f>
        <v>0</v>
      </c>
      <c r="N7" s="14" t="str">
        <f>SWOT方格!N7</f>
        <v>T6</v>
      </c>
      <c r="O7" s="3" t="str">
        <f>SWOT方格!O7</f>
        <v/>
      </c>
    </row>
    <row r="8" spans="1:23" hidden="1" x14ac:dyDescent="0.25">
      <c r="D8" s="14" t="str">
        <f>SWOT方格!D8</f>
        <v>O7</v>
      </c>
      <c r="E8" s="3" t="str">
        <f>SWOT方格!E8</f>
        <v/>
      </c>
      <c r="M8" s="3">
        <f>SWOT方格!M8</f>
        <v>0</v>
      </c>
      <c r="N8" s="14" t="str">
        <f>SWOT方格!N8</f>
        <v>T7</v>
      </c>
      <c r="O8" s="3" t="str">
        <f>SWOT方格!O8</f>
        <v/>
      </c>
    </row>
    <row r="9" spans="1:23" hidden="1" x14ac:dyDescent="0.25">
      <c r="D9" s="14" t="str">
        <f>SWOT方格!D9</f>
        <v>O8</v>
      </c>
      <c r="E9" s="3" t="str">
        <f>SWOT方格!E9</f>
        <v/>
      </c>
      <c r="M9" s="3">
        <f>SWOT方格!M9</f>
        <v>0</v>
      </c>
      <c r="N9" s="14" t="str">
        <f>SWOT方格!N9</f>
        <v>T8</v>
      </c>
      <c r="O9" s="3" t="str">
        <f>SWOT方格!O9</f>
        <v/>
      </c>
    </row>
    <row r="10" spans="1:23" hidden="1" x14ac:dyDescent="0.25">
      <c r="D10" s="14" t="str">
        <f>SWOT方格!D10</f>
        <v>O9</v>
      </c>
      <c r="E10" s="3" t="str">
        <f>SWOT方格!E10</f>
        <v/>
      </c>
      <c r="M10" s="3">
        <f>SWOT方格!M10</f>
        <v>0</v>
      </c>
      <c r="N10" s="14" t="str">
        <f>SWOT方格!N10</f>
        <v>T9</v>
      </c>
      <c r="O10" s="3" t="str">
        <f>SWOT方格!O10</f>
        <v/>
      </c>
    </row>
    <row r="11" spans="1:23" hidden="1" x14ac:dyDescent="0.25">
      <c r="D11" s="14" t="str">
        <f>SWOT方格!D11</f>
        <v>O10</v>
      </c>
      <c r="E11" s="3" t="str">
        <f>SWOT方格!E11</f>
        <v/>
      </c>
      <c r="M11" s="3">
        <f>SWOT方格!M11</f>
        <v>0</v>
      </c>
      <c r="N11" s="14" t="str">
        <f>SWOT方格!N11</f>
        <v>T10</v>
      </c>
      <c r="O11" s="3" t="str">
        <f>SWOT方格!O11</f>
        <v/>
      </c>
    </row>
    <row r="12" spans="1:23" x14ac:dyDescent="0.25">
      <c r="D12" s="14" t="str">
        <f>SWOT方格!D12</f>
        <v>O1</v>
      </c>
      <c r="E12" s="3" t="str">
        <f>SWOT方格!E12</f>
        <v>O2</v>
      </c>
      <c r="F12" s="3" t="str">
        <f>SWOT方格!F12</f>
        <v>O3</v>
      </c>
      <c r="G12" s="3" t="str">
        <f>SWOT方格!G12</f>
        <v>O4</v>
      </c>
      <c r="H12" s="3" t="str">
        <f>SWOT方格!H12</f>
        <v>O5</v>
      </c>
      <c r="I12" s="3" t="str">
        <f>SWOT方格!I12</f>
        <v>O6</v>
      </c>
      <c r="J12" s="3" t="str">
        <f>SWOT方格!J12</f>
        <v>O7</v>
      </c>
      <c r="K12" s="3" t="str">
        <f>SWOT方格!K12</f>
        <v>O8</v>
      </c>
      <c r="L12" s="3" t="str">
        <f>SWOT方格!L12</f>
        <v>O9</v>
      </c>
      <c r="M12" s="3" t="str">
        <f>SWOT方格!M12</f>
        <v>O10</v>
      </c>
      <c r="N12" s="14" t="str">
        <f>SWOT方格!N12</f>
        <v>T1</v>
      </c>
      <c r="O12" s="3" t="str">
        <f>SWOT方格!O12</f>
        <v>T2</v>
      </c>
      <c r="P12" s="3" t="str">
        <f>SWOT方格!P12</f>
        <v>T3</v>
      </c>
      <c r="Q12" s="3" t="str">
        <f>SWOT方格!Q12</f>
        <v>T4</v>
      </c>
      <c r="R12" s="3" t="str">
        <f>SWOT方格!R12</f>
        <v>T5</v>
      </c>
      <c r="S12" s="3" t="str">
        <f>SWOT方格!S12</f>
        <v>T6</v>
      </c>
      <c r="T12" s="3" t="str">
        <f>SWOT方格!T12</f>
        <v>T7</v>
      </c>
      <c r="U12" s="3" t="str">
        <f>SWOT方格!U12</f>
        <v>T8</v>
      </c>
      <c r="V12" s="3" t="str">
        <f>SWOT方格!V12</f>
        <v>T9</v>
      </c>
      <c r="W12" s="3" t="str">
        <f>SWOT方格!W12</f>
        <v>T10</v>
      </c>
    </row>
    <row r="13" spans="1:23" x14ac:dyDescent="0.25">
      <c r="B13" s="3" t="str">
        <f>SWOT方格!B13</f>
        <v>項目</v>
      </c>
      <c r="C13" s="3" t="str">
        <f>SWOT方格!C13</f>
        <v>權重</v>
      </c>
      <c r="D13" s="14">
        <f>IF(SWOT方格!D13=0,"",SWOT方格!D13)</f>
        <v>6.5</v>
      </c>
      <c r="E13" s="3">
        <f>IF(SWOT方格!E13=0,"",SWOT方格!E13)</f>
        <v>2.5</v>
      </c>
      <c r="F13" s="3">
        <f>IF(SWOT方格!F13=0,"",SWOT方格!F13)</f>
        <v>4.5</v>
      </c>
      <c r="G13" s="3">
        <f>IF(SWOT方格!G13=0,"",SWOT方格!G13)</f>
        <v>5.5</v>
      </c>
      <c r="H13" s="3">
        <f>IF(SWOT方格!H13=0,"",SWOT方格!H13)</f>
        <v>2</v>
      </c>
      <c r="I13" s="3" t="str">
        <f>IF(SWOT方格!I13=0,"",SWOT方格!I13)</f>
        <v/>
      </c>
      <c r="J13" s="3" t="str">
        <f>IF(SWOT方格!J13=0,"",SWOT方格!J13)</f>
        <v/>
      </c>
      <c r="K13" s="3" t="str">
        <f>IF(SWOT方格!K13=0,"",SWOT方格!K13)</f>
        <v/>
      </c>
      <c r="L13" s="3" t="str">
        <f>IF(SWOT方格!L13=0,"",SWOT方格!L13)</f>
        <v/>
      </c>
      <c r="M13" s="3" t="str">
        <f>IF(SWOT方格!M13=0,"",SWOT方格!M13)</f>
        <v/>
      </c>
      <c r="N13" s="14">
        <f>IF(SWOT方格!N13=0,"",SWOT方格!N13)</f>
        <v>5.5</v>
      </c>
      <c r="O13" s="3">
        <f>IF(SWOT方格!O13=0,"",SWOT方格!O13)</f>
        <v>4</v>
      </c>
      <c r="P13" s="3">
        <f>IF(SWOT方格!P13=0,"",SWOT方格!P13)</f>
        <v>5</v>
      </c>
      <c r="Q13" s="3">
        <f>IF(SWOT方格!Q13=0,"",SWOT方格!Q13)</f>
        <v>4</v>
      </c>
      <c r="R13" s="3" t="str">
        <f>IF(SWOT方格!R13=0,"",SWOT方格!R13)</f>
        <v/>
      </c>
      <c r="S13" s="3" t="str">
        <f>IF(SWOT方格!S13=0,"",SWOT方格!S13)</f>
        <v/>
      </c>
      <c r="T13" s="3" t="str">
        <f>IF(SWOT方格!T13=0,"",SWOT方格!T13)</f>
        <v/>
      </c>
      <c r="U13" s="3" t="str">
        <f>IF(SWOT方格!U13=0,"",SWOT方格!U13)</f>
        <v/>
      </c>
      <c r="V13" s="3" t="str">
        <f>IF(SWOT方格!V13=0,"",SWOT方格!V13)</f>
        <v/>
      </c>
      <c r="W13" s="3" t="str">
        <f>IF(SWOT方格!W13=0,"",SWOT方格!W13)</f>
        <v/>
      </c>
    </row>
    <row r="14" spans="1:23" s="13" customFormat="1" x14ac:dyDescent="0.25">
      <c r="A14" s="13" t="str">
        <f>SWOT方格!A14</f>
        <v>S1</v>
      </c>
      <c r="B14" s="13" t="str">
        <f>SWOT方格!B14</f>
        <v>專任教師學歷高且專業力強</v>
      </c>
      <c r="C14" s="13">
        <f>IF(SWOT方格!C14=0,"",SWOT方格!C14)</f>
        <v>4.5</v>
      </c>
      <c r="D14" s="12">
        <f>IF('3.SWOT方格調整'!D14="","",SQRT('3.SWOT方格調整'!D14))</f>
        <v>5.4083269131959844</v>
      </c>
      <c r="E14" s="13">
        <f>IF('3.SWOT方格調整'!E14="","",SQRT('3.SWOT方格調整'!E14))</f>
        <v>3.3541019662496847</v>
      </c>
      <c r="F14" s="13">
        <f>IF('3.SWOT方格調整'!F14="","",SQRT('3.SWOT方格調整'!F14))</f>
        <v>4.5</v>
      </c>
      <c r="G14" s="13">
        <f>IF('3.SWOT方格調整'!G14="","",SQRT('3.SWOT方格調整'!G14))</f>
        <v>4.9749371855330997</v>
      </c>
      <c r="H14" s="13">
        <f>IF('3.SWOT方格調整'!H14="","",SQRT('3.SWOT方格調整'!H14))</f>
        <v>3</v>
      </c>
      <c r="I14" s="13" t="str">
        <f>IF('3.SWOT方格調整'!I14="","",SQRT('3.SWOT方格調整'!I14))</f>
        <v/>
      </c>
      <c r="J14" s="13" t="str">
        <f>IF('3.SWOT方格調整'!J14="","",SQRT('3.SWOT方格調整'!J14))</f>
        <v/>
      </c>
      <c r="K14" s="13" t="str">
        <f>IF('3.SWOT方格調整'!K14="","",SQRT('3.SWOT方格調整'!K14))</f>
        <v/>
      </c>
      <c r="L14" s="13" t="str">
        <f>IF('3.SWOT方格調整'!L14="","",SQRT('3.SWOT方格調整'!L14))</f>
        <v/>
      </c>
      <c r="M14" s="13" t="str">
        <f>IF('3.SWOT方格調整'!M14="","",SQRT('3.SWOT方格調整'!M14))</f>
        <v/>
      </c>
      <c r="N14" s="12">
        <f>IF('3.SWOT方格調整'!N14="","",SQRT('3.SWOT方格調整'!N14))</f>
        <v>4.9749371855330997</v>
      </c>
      <c r="O14" s="13">
        <f>IF('3.SWOT方格調整'!O14="","",SQRT('3.SWOT方格調整'!O14))</f>
        <v>4.2426406871192848</v>
      </c>
      <c r="P14" s="13">
        <f>IF('3.SWOT方格調整'!P14="","",SQRT('3.SWOT方格調整'!P14))</f>
        <v>4.7434164902525691</v>
      </c>
      <c r="Q14" s="13">
        <f>IF('3.SWOT方格調整'!Q14="","",SQRT('3.SWOT方格調整'!Q14))</f>
        <v>4.2426406871192848</v>
      </c>
      <c r="R14" s="13" t="str">
        <f>IF('3.SWOT方格調整'!R14="","",SQRT('3.SWOT方格調整'!R14))</f>
        <v/>
      </c>
      <c r="S14" s="13" t="str">
        <f>IF('3.SWOT方格調整'!S14="","",SQRT('3.SWOT方格調整'!S14))</f>
        <v/>
      </c>
      <c r="T14" s="13" t="str">
        <f>IF('3.SWOT方格調整'!T14="","",SQRT('3.SWOT方格調整'!T14))</f>
        <v/>
      </c>
      <c r="U14" s="13" t="str">
        <f>IF('3.SWOT方格調整'!U14="","",SQRT('3.SWOT方格調整'!U14))</f>
        <v/>
      </c>
      <c r="V14" s="13" t="str">
        <f>IF('3.SWOT方格調整'!V14="","",SQRT('3.SWOT方格調整'!V14))</f>
        <v/>
      </c>
      <c r="W14" s="13" t="str">
        <f>IF('3.SWOT方格調整'!W14="","",SQRT('3.SWOT方格調整'!W14))</f>
        <v/>
      </c>
    </row>
    <row r="15" spans="1:23" x14ac:dyDescent="0.25">
      <c r="A15" s="3" t="str">
        <f>SWOT方格!A15</f>
        <v>S2</v>
      </c>
      <c r="B15" s="3" t="str">
        <f>SWOT方格!B15</f>
        <v>教師高度樂業願意積極參與校務</v>
      </c>
      <c r="C15" s="3">
        <f>IF(SWOT方格!C15=0,"",SWOT方格!C15)</f>
        <v>5</v>
      </c>
      <c r="D15" s="14">
        <f>IF('3.SWOT方格調整'!D15="","",SQRT('3.SWOT方格調整'!D15))</f>
        <v>5.7008771254956896</v>
      </c>
      <c r="E15" s="3">
        <f>IF('3.SWOT方格調整'!E15="","",SQRT('3.SWOT方格調整'!E15))</f>
        <v>3.5355339059327378</v>
      </c>
      <c r="F15" s="3">
        <f>IF('3.SWOT方格調整'!F15="","",SQRT('3.SWOT方格調整'!F15))</f>
        <v>4.7434164902525691</v>
      </c>
      <c r="G15" s="3">
        <f>IF('3.SWOT方格調整'!G15="","",SQRT('3.SWOT方格調整'!G15))</f>
        <v>5.2440442408507577</v>
      </c>
      <c r="H15" s="3">
        <f>IF('3.SWOT方格調整'!H15="","",SQRT('3.SWOT方格調整'!H15))</f>
        <v>3.1622776601683795</v>
      </c>
      <c r="I15" s="3" t="str">
        <f>IF('3.SWOT方格調整'!I15="","",SQRT('3.SWOT方格調整'!I15))</f>
        <v/>
      </c>
      <c r="J15" s="3" t="str">
        <f>IF('3.SWOT方格調整'!J15="","",SQRT('3.SWOT方格調整'!J15))</f>
        <v/>
      </c>
      <c r="K15" s="3" t="str">
        <f>IF('3.SWOT方格調整'!K15="","",SQRT('3.SWOT方格調整'!K15))</f>
        <v/>
      </c>
      <c r="L15" s="3" t="str">
        <f>IF('3.SWOT方格調整'!L15="","",SQRT('3.SWOT方格調整'!L15))</f>
        <v/>
      </c>
      <c r="M15" s="3" t="str">
        <f>IF('3.SWOT方格調整'!M15="","",SQRT('3.SWOT方格調整'!M15))</f>
        <v/>
      </c>
      <c r="N15" s="14">
        <f>IF('3.SWOT方格調整'!N15="","",SQRT('3.SWOT方格調整'!N15))</f>
        <v>5.2440442408507577</v>
      </c>
      <c r="O15" s="3">
        <f>IF('3.SWOT方格調整'!O15="","",SQRT('3.SWOT方格調整'!O15))</f>
        <v>4.4721359549995796</v>
      </c>
      <c r="P15" s="3">
        <f>IF('3.SWOT方格調整'!P15="","",SQRT('3.SWOT方格調整'!P15))</f>
        <v>5</v>
      </c>
      <c r="Q15" s="3">
        <f>IF('3.SWOT方格調整'!Q15="","",SQRT('3.SWOT方格調整'!Q15))</f>
        <v>4.4721359549995796</v>
      </c>
      <c r="R15" s="3" t="str">
        <f>IF('3.SWOT方格調整'!R15="","",SQRT('3.SWOT方格調整'!R15))</f>
        <v/>
      </c>
      <c r="S15" s="3" t="str">
        <f>IF('3.SWOT方格調整'!S15="","",SQRT('3.SWOT方格調整'!S15))</f>
        <v/>
      </c>
      <c r="T15" s="3" t="str">
        <f>IF('3.SWOT方格調整'!T15="","",SQRT('3.SWOT方格調整'!T15))</f>
        <v/>
      </c>
      <c r="U15" s="3" t="str">
        <f>IF('3.SWOT方格調整'!U15="","",SQRT('3.SWOT方格調整'!U15))</f>
        <v/>
      </c>
      <c r="V15" s="3" t="str">
        <f>IF('3.SWOT方格調整'!V15="","",SQRT('3.SWOT方格調整'!V15))</f>
        <v/>
      </c>
      <c r="W15" s="3" t="str">
        <f>IF('3.SWOT方格調整'!W15="","",SQRT('3.SWOT方格調整'!W15))</f>
        <v/>
      </c>
    </row>
    <row r="16" spans="1:23" x14ac:dyDescent="0.25">
      <c r="A16" s="3" t="str">
        <f>SWOT方格!A16</f>
        <v>S3</v>
      </c>
      <c r="B16" s="3" t="str">
        <f>SWOT方格!B16</f>
        <v>學校設備資源豐富滿足教學</v>
      </c>
      <c r="C16" s="3">
        <f>IF(SWOT方格!C16=0,"",SWOT方格!C16)</f>
        <v>3</v>
      </c>
      <c r="D16" s="14">
        <f>IF('3.SWOT方格調整'!D16="","",SQRT('3.SWOT方格調整'!D16))</f>
        <v>4.4158804331639239</v>
      </c>
      <c r="E16" s="3">
        <f>IF('3.SWOT方格調整'!E16="","",SQRT('3.SWOT方格調整'!E16))</f>
        <v>2.7386127875258306</v>
      </c>
      <c r="F16" s="3">
        <f>IF('3.SWOT方格調整'!F16="","",SQRT('3.SWOT方格調整'!F16))</f>
        <v>3.6742346141747673</v>
      </c>
      <c r="G16" s="3">
        <f>IF('3.SWOT方格調整'!G16="","",SQRT('3.SWOT方格調整'!G16))</f>
        <v>4.0620192023179804</v>
      </c>
      <c r="H16" s="3">
        <f>IF('3.SWOT方格調整'!H16="","",SQRT('3.SWOT方格調整'!H16))</f>
        <v>2.4494897427831779</v>
      </c>
      <c r="I16" s="3" t="str">
        <f>IF('3.SWOT方格調整'!I16="","",SQRT('3.SWOT方格調整'!I16))</f>
        <v/>
      </c>
      <c r="J16" s="3" t="str">
        <f>IF('3.SWOT方格調整'!J16="","",SQRT('3.SWOT方格調整'!J16))</f>
        <v/>
      </c>
      <c r="K16" s="3" t="str">
        <f>IF('3.SWOT方格調整'!K16="","",SQRT('3.SWOT方格調整'!K16))</f>
        <v/>
      </c>
      <c r="L16" s="3" t="str">
        <f>IF('3.SWOT方格調整'!L16="","",SQRT('3.SWOT方格調整'!L16))</f>
        <v/>
      </c>
      <c r="M16" s="3" t="str">
        <f>IF('3.SWOT方格調整'!M16="","",SQRT('3.SWOT方格調整'!M16))</f>
        <v/>
      </c>
      <c r="N16" s="14">
        <f>IF('3.SWOT方格調整'!N16="","",SQRT('3.SWOT方格調整'!N16))</f>
        <v>4.0620192023179804</v>
      </c>
      <c r="O16" s="3">
        <f>IF('3.SWOT方格調整'!O16="","",SQRT('3.SWOT方格調整'!O16))</f>
        <v>3.4641016151377544</v>
      </c>
      <c r="P16" s="3">
        <f>IF('3.SWOT方格調整'!P16="","",SQRT('3.SWOT方格調整'!P16))</f>
        <v>3.872983346207417</v>
      </c>
      <c r="Q16" s="3">
        <f>IF('3.SWOT方格調整'!Q16="","",SQRT('3.SWOT方格調整'!Q16))</f>
        <v>3.4641016151377544</v>
      </c>
      <c r="R16" s="3" t="str">
        <f>IF('3.SWOT方格調整'!R16="","",SQRT('3.SWOT方格調整'!R16))</f>
        <v/>
      </c>
      <c r="S16" s="3" t="str">
        <f>IF('3.SWOT方格調整'!S16="","",SQRT('3.SWOT方格調整'!S16))</f>
        <v/>
      </c>
      <c r="T16" s="3" t="str">
        <f>IF('3.SWOT方格調整'!T16="","",SQRT('3.SWOT方格調整'!T16))</f>
        <v/>
      </c>
      <c r="U16" s="3" t="str">
        <f>IF('3.SWOT方格調整'!U16="","",SQRT('3.SWOT方格調整'!U16))</f>
        <v/>
      </c>
      <c r="V16" s="3" t="str">
        <f>IF('3.SWOT方格調整'!V16="","",SQRT('3.SWOT方格調整'!V16))</f>
        <v/>
      </c>
      <c r="W16" s="3" t="str">
        <f>IF('3.SWOT方格調整'!W16="","",SQRT('3.SWOT方格調整'!W16))</f>
        <v/>
      </c>
    </row>
    <row r="17" spans="1:23" x14ac:dyDescent="0.25">
      <c r="A17" s="3" t="str">
        <f>SWOT方格!A17</f>
        <v>S4</v>
      </c>
      <c r="B17" s="3" t="str">
        <f>SWOT方格!B17</f>
        <v>家長和社區關心和樂意協助學校</v>
      </c>
      <c r="C17" s="3">
        <f>IF(SWOT方格!C17=0,"",SWOT方格!C17)</f>
        <v>5.5</v>
      </c>
      <c r="D17" s="14">
        <f>IF('3.SWOT方格調整'!D17="","",SQRT('3.SWOT方格調整'!D17))</f>
        <v>5.9791303715506992</v>
      </c>
      <c r="E17" s="3">
        <f>IF('3.SWOT方格調整'!E17="","",SQRT('3.SWOT方格調整'!E17))</f>
        <v>3.7080992435478315</v>
      </c>
      <c r="F17" s="3">
        <f>IF('3.SWOT方格調整'!F17="","",SQRT('3.SWOT方格調整'!F17))</f>
        <v>4.9749371855330997</v>
      </c>
      <c r="G17" s="3">
        <f>IF('3.SWOT方格調整'!G17="","",SQRT('3.SWOT方格調整'!G17))</f>
        <v>5.5</v>
      </c>
      <c r="H17" s="3">
        <f>IF('3.SWOT方格調整'!H17="","",SQRT('3.SWOT方格調整'!H17))</f>
        <v>3.3166247903553998</v>
      </c>
      <c r="I17" s="3" t="str">
        <f>IF('3.SWOT方格調整'!I17="","",SQRT('3.SWOT方格調整'!I17))</f>
        <v/>
      </c>
      <c r="J17" s="3" t="str">
        <f>IF('3.SWOT方格調整'!J17="","",SQRT('3.SWOT方格調整'!J17))</f>
        <v/>
      </c>
      <c r="K17" s="3" t="str">
        <f>IF('3.SWOT方格調整'!K17="","",SQRT('3.SWOT方格調整'!K17))</f>
        <v/>
      </c>
      <c r="L17" s="3" t="str">
        <f>IF('3.SWOT方格調整'!L17="","",SQRT('3.SWOT方格調整'!L17))</f>
        <v/>
      </c>
      <c r="M17" s="3" t="str">
        <f>IF('3.SWOT方格調整'!M17="","",SQRT('3.SWOT方格調整'!M17))</f>
        <v/>
      </c>
      <c r="N17" s="14">
        <f>IF('3.SWOT方格調整'!N17="","",SQRT('3.SWOT方格調整'!N17))</f>
        <v>5.5</v>
      </c>
      <c r="O17" s="3">
        <f>IF('3.SWOT方格調整'!O17="","",SQRT('3.SWOT方格調整'!O17))</f>
        <v>4.6904157598234297</v>
      </c>
      <c r="P17" s="3">
        <f>IF('3.SWOT方格調整'!P17="","",SQRT('3.SWOT方格調整'!P17))</f>
        <v>5.2440442408507577</v>
      </c>
      <c r="Q17" s="3">
        <f>IF('3.SWOT方格調整'!Q17="","",SQRT('3.SWOT方格調整'!Q17))</f>
        <v>4.6904157598234297</v>
      </c>
      <c r="R17" s="3" t="str">
        <f>IF('3.SWOT方格調整'!R17="","",SQRT('3.SWOT方格調整'!R17))</f>
        <v/>
      </c>
      <c r="S17" s="3" t="str">
        <f>IF('3.SWOT方格調整'!S17="","",SQRT('3.SWOT方格調整'!S17))</f>
        <v/>
      </c>
      <c r="T17" s="3" t="str">
        <f>IF('3.SWOT方格調整'!T17="","",SQRT('3.SWOT方格調整'!T17))</f>
        <v/>
      </c>
      <c r="U17" s="3" t="str">
        <f>IF('3.SWOT方格調整'!U17="","",SQRT('3.SWOT方格調整'!U17))</f>
        <v/>
      </c>
      <c r="V17" s="3" t="str">
        <f>IF('3.SWOT方格調整'!V17="","",SQRT('3.SWOT方格調整'!V17))</f>
        <v/>
      </c>
      <c r="W17" s="3" t="str">
        <f>IF('3.SWOT方格調整'!W17="","",SQRT('3.SWOT方格調整'!W17))</f>
        <v/>
      </c>
    </row>
    <row r="18" spans="1:23" x14ac:dyDescent="0.25">
      <c r="A18" s="3" t="str">
        <f>SWOT方格!A18</f>
        <v>S5</v>
      </c>
      <c r="B18" s="3" t="str">
        <f>SWOT方格!B18</f>
        <v>學校特色教學團隊強且成果多</v>
      </c>
      <c r="C18" s="3">
        <f>IF(SWOT方格!C18=0,"",SWOT方格!C18)</f>
        <v>5</v>
      </c>
      <c r="D18" s="14">
        <f>IF('3.SWOT方格調整'!D18="","",SQRT('3.SWOT方格調整'!D18))</f>
        <v>5.7008771254956896</v>
      </c>
      <c r="E18" s="3">
        <f>IF('3.SWOT方格調整'!E18="","",SQRT('3.SWOT方格調整'!E18))</f>
        <v>3.5355339059327378</v>
      </c>
      <c r="F18" s="3">
        <f>IF('3.SWOT方格調整'!F18="","",SQRT('3.SWOT方格調整'!F18))</f>
        <v>4.7434164902525691</v>
      </c>
      <c r="G18" s="3">
        <f>IF('3.SWOT方格調整'!G18="","",SQRT('3.SWOT方格調整'!G18))</f>
        <v>5.2440442408507577</v>
      </c>
      <c r="H18" s="3">
        <f>IF('3.SWOT方格調整'!H18="","",SQRT('3.SWOT方格調整'!H18))</f>
        <v>3.1622776601683795</v>
      </c>
      <c r="I18" s="3" t="str">
        <f>IF('3.SWOT方格調整'!I18="","",SQRT('3.SWOT方格調整'!I18))</f>
        <v/>
      </c>
      <c r="J18" s="3" t="str">
        <f>IF('3.SWOT方格調整'!J18="","",SQRT('3.SWOT方格調整'!J18))</f>
        <v/>
      </c>
      <c r="K18" s="3" t="str">
        <f>IF('3.SWOT方格調整'!K18="","",SQRT('3.SWOT方格調整'!K18))</f>
        <v/>
      </c>
      <c r="L18" s="3" t="str">
        <f>IF('3.SWOT方格調整'!L18="","",SQRT('3.SWOT方格調整'!L18))</f>
        <v/>
      </c>
      <c r="M18" s="3" t="str">
        <f>IF('3.SWOT方格調整'!M18="","",SQRT('3.SWOT方格調整'!M18))</f>
        <v/>
      </c>
      <c r="N18" s="14">
        <f>IF('3.SWOT方格調整'!N18="","",SQRT('3.SWOT方格調整'!N18))</f>
        <v>5.2440442408507577</v>
      </c>
      <c r="O18" s="3">
        <f>IF('3.SWOT方格調整'!O18="","",SQRT('3.SWOT方格調整'!O18))</f>
        <v>4.4721359549995796</v>
      </c>
      <c r="P18" s="3">
        <f>IF('3.SWOT方格調整'!P18="","",SQRT('3.SWOT方格調整'!P18))</f>
        <v>5</v>
      </c>
      <c r="Q18" s="3">
        <f>IF('3.SWOT方格調整'!Q18="","",SQRT('3.SWOT方格調整'!Q18))</f>
        <v>4.4721359549995796</v>
      </c>
      <c r="R18" s="3" t="str">
        <f>IF('3.SWOT方格調整'!R18="","",SQRT('3.SWOT方格調整'!R18))</f>
        <v/>
      </c>
      <c r="S18" s="3" t="str">
        <f>IF('3.SWOT方格調整'!S18="","",SQRT('3.SWOT方格調整'!S18))</f>
        <v/>
      </c>
      <c r="T18" s="3" t="str">
        <f>IF('3.SWOT方格調整'!T18="","",SQRT('3.SWOT方格調整'!T18))</f>
        <v/>
      </c>
      <c r="U18" s="3" t="str">
        <f>IF('3.SWOT方格調整'!U18="","",SQRT('3.SWOT方格調整'!U18))</f>
        <v/>
      </c>
      <c r="V18" s="3" t="str">
        <f>IF('3.SWOT方格調整'!V18="","",SQRT('3.SWOT方格調整'!V18))</f>
        <v/>
      </c>
      <c r="W18" s="3" t="str">
        <f>IF('3.SWOT方格調整'!W18="","",SQRT('3.SWOT方格調整'!W18))</f>
        <v/>
      </c>
    </row>
    <row r="19" spans="1:23" x14ac:dyDescent="0.25">
      <c r="A19" s="3" t="str">
        <f>SWOT方格!A19</f>
        <v>S6</v>
      </c>
      <c r="B19" s="3" t="str">
        <f>SWOT方格!B19</f>
        <v xml:space="preserve"> </v>
      </c>
      <c r="C19" s="3" t="str">
        <f>IF(SWOT方格!C19=0,"",SWOT方格!C19)</f>
        <v/>
      </c>
      <c r="D19" s="14" t="str">
        <f>IF('3.SWOT方格調整'!D19="","",SQRT('3.SWOT方格調整'!D19))</f>
        <v/>
      </c>
      <c r="E19" s="3" t="str">
        <f>IF('3.SWOT方格調整'!E19="","",SQRT('3.SWOT方格調整'!E19))</f>
        <v/>
      </c>
      <c r="F19" s="3" t="str">
        <f>IF('3.SWOT方格調整'!F19="","",SQRT('3.SWOT方格調整'!F19))</f>
        <v/>
      </c>
      <c r="G19" s="3" t="str">
        <f>IF('3.SWOT方格調整'!G19="","",SQRT('3.SWOT方格調整'!G19))</f>
        <v/>
      </c>
      <c r="H19" s="3" t="str">
        <f>IF('3.SWOT方格調整'!H19="","",SQRT('3.SWOT方格調整'!H19))</f>
        <v/>
      </c>
      <c r="I19" s="3" t="str">
        <f>IF('3.SWOT方格調整'!I19="","",SQRT('3.SWOT方格調整'!I19))</f>
        <v/>
      </c>
      <c r="J19" s="3" t="str">
        <f>IF('3.SWOT方格調整'!J19="","",SQRT('3.SWOT方格調整'!J19))</f>
        <v/>
      </c>
      <c r="K19" s="3" t="str">
        <f>IF('3.SWOT方格調整'!K19="","",SQRT('3.SWOT方格調整'!K19))</f>
        <v/>
      </c>
      <c r="L19" s="3" t="str">
        <f>IF('3.SWOT方格調整'!L19="","",SQRT('3.SWOT方格調整'!L19))</f>
        <v/>
      </c>
      <c r="M19" s="3" t="str">
        <f>IF('3.SWOT方格調整'!M19="","",SQRT('3.SWOT方格調整'!M19))</f>
        <v/>
      </c>
      <c r="N19" s="14" t="str">
        <f>IF('3.SWOT方格調整'!N19="","",SQRT('3.SWOT方格調整'!N19))</f>
        <v/>
      </c>
      <c r="O19" s="3" t="str">
        <f>IF('3.SWOT方格調整'!O19="","",SQRT('3.SWOT方格調整'!O19))</f>
        <v/>
      </c>
      <c r="P19" s="3" t="str">
        <f>IF('3.SWOT方格調整'!P19="","",SQRT('3.SWOT方格調整'!P19))</f>
        <v/>
      </c>
      <c r="Q19" s="3" t="str">
        <f>IF('3.SWOT方格調整'!Q19="","",SQRT('3.SWOT方格調整'!Q19))</f>
        <v/>
      </c>
      <c r="R19" s="3" t="str">
        <f>IF('3.SWOT方格調整'!R19="","",SQRT('3.SWOT方格調整'!R19))</f>
        <v/>
      </c>
      <c r="S19" s="3" t="str">
        <f>IF('3.SWOT方格調整'!S19="","",SQRT('3.SWOT方格調整'!S19))</f>
        <v/>
      </c>
      <c r="T19" s="3" t="str">
        <f>IF('3.SWOT方格調整'!T19="","",SQRT('3.SWOT方格調整'!T19))</f>
        <v/>
      </c>
      <c r="U19" s="3" t="str">
        <f>IF('3.SWOT方格調整'!U19="","",SQRT('3.SWOT方格調整'!U19))</f>
        <v/>
      </c>
      <c r="V19" s="3" t="str">
        <f>IF('3.SWOT方格調整'!V19="","",SQRT('3.SWOT方格調整'!V19))</f>
        <v/>
      </c>
      <c r="W19" s="3" t="str">
        <f>IF('3.SWOT方格調整'!W19="","",SQRT('3.SWOT方格調整'!W19))</f>
        <v/>
      </c>
    </row>
    <row r="20" spans="1:23" x14ac:dyDescent="0.25">
      <c r="A20" s="3" t="str">
        <f>SWOT方格!A20</f>
        <v>S7</v>
      </c>
      <c r="B20" s="3" t="str">
        <f>SWOT方格!B20</f>
        <v xml:space="preserve"> </v>
      </c>
      <c r="C20" s="3" t="str">
        <f>IF(SWOT方格!C20=0,"",SWOT方格!C20)</f>
        <v/>
      </c>
      <c r="D20" s="14" t="str">
        <f>IF('3.SWOT方格調整'!D20="","",SQRT('3.SWOT方格調整'!D20))</f>
        <v/>
      </c>
      <c r="E20" s="3" t="str">
        <f>IF('3.SWOT方格調整'!E20="","",SQRT('3.SWOT方格調整'!E20))</f>
        <v/>
      </c>
      <c r="F20" s="3" t="str">
        <f>IF('3.SWOT方格調整'!F20="","",SQRT('3.SWOT方格調整'!F20))</f>
        <v/>
      </c>
      <c r="G20" s="3" t="str">
        <f>IF('3.SWOT方格調整'!G20="","",SQRT('3.SWOT方格調整'!G20))</f>
        <v/>
      </c>
      <c r="H20" s="3" t="str">
        <f>IF('3.SWOT方格調整'!H20="","",SQRT('3.SWOT方格調整'!H20))</f>
        <v/>
      </c>
      <c r="I20" s="3" t="str">
        <f>IF('3.SWOT方格調整'!I20="","",SQRT('3.SWOT方格調整'!I20))</f>
        <v/>
      </c>
      <c r="J20" s="3" t="str">
        <f>IF('3.SWOT方格調整'!J20="","",SQRT('3.SWOT方格調整'!J20))</f>
        <v/>
      </c>
      <c r="K20" s="3" t="str">
        <f>IF('3.SWOT方格調整'!K20="","",SQRT('3.SWOT方格調整'!K20))</f>
        <v/>
      </c>
      <c r="L20" s="3" t="str">
        <f>IF('3.SWOT方格調整'!L20="","",SQRT('3.SWOT方格調整'!L20))</f>
        <v/>
      </c>
      <c r="M20" s="3" t="str">
        <f>IF('3.SWOT方格調整'!M20="","",SQRT('3.SWOT方格調整'!M20))</f>
        <v/>
      </c>
      <c r="N20" s="14" t="str">
        <f>IF('3.SWOT方格調整'!N20="","",SQRT('3.SWOT方格調整'!N20))</f>
        <v/>
      </c>
      <c r="O20" s="3" t="str">
        <f>IF('3.SWOT方格調整'!O20="","",SQRT('3.SWOT方格調整'!O20))</f>
        <v/>
      </c>
      <c r="P20" s="3" t="str">
        <f>IF('3.SWOT方格調整'!P20="","",SQRT('3.SWOT方格調整'!P20))</f>
        <v/>
      </c>
      <c r="Q20" s="3" t="str">
        <f>IF('3.SWOT方格調整'!Q20="","",SQRT('3.SWOT方格調整'!Q20))</f>
        <v/>
      </c>
      <c r="R20" s="3" t="str">
        <f>IF('3.SWOT方格調整'!R20="","",SQRT('3.SWOT方格調整'!R20))</f>
        <v/>
      </c>
      <c r="S20" s="3" t="str">
        <f>IF('3.SWOT方格調整'!S20="","",SQRT('3.SWOT方格調整'!S20))</f>
        <v/>
      </c>
      <c r="T20" s="3" t="str">
        <f>IF('3.SWOT方格調整'!T20="","",SQRT('3.SWOT方格調整'!T20))</f>
        <v/>
      </c>
      <c r="U20" s="3" t="str">
        <f>IF('3.SWOT方格調整'!U20="","",SQRT('3.SWOT方格調整'!U20))</f>
        <v/>
      </c>
      <c r="V20" s="3" t="str">
        <f>IF('3.SWOT方格調整'!V20="","",SQRT('3.SWOT方格調整'!V20))</f>
        <v/>
      </c>
      <c r="W20" s="3" t="str">
        <f>IF('3.SWOT方格調整'!W20="","",SQRT('3.SWOT方格調整'!W20))</f>
        <v/>
      </c>
    </row>
    <row r="21" spans="1:23" x14ac:dyDescent="0.25">
      <c r="A21" s="3" t="str">
        <f>SWOT方格!A21</f>
        <v>S8</v>
      </c>
      <c r="B21" s="3" t="str">
        <f>SWOT方格!B21</f>
        <v xml:space="preserve"> </v>
      </c>
      <c r="C21" s="3" t="str">
        <f>IF(SWOT方格!C21=0,"",SWOT方格!C21)</f>
        <v/>
      </c>
      <c r="D21" s="14" t="str">
        <f>IF('3.SWOT方格調整'!D21="","",SQRT('3.SWOT方格調整'!D21))</f>
        <v/>
      </c>
      <c r="E21" s="3" t="str">
        <f>IF('3.SWOT方格調整'!E21="","",SQRT('3.SWOT方格調整'!E21))</f>
        <v/>
      </c>
      <c r="F21" s="3" t="str">
        <f>IF('3.SWOT方格調整'!F21="","",SQRT('3.SWOT方格調整'!F21))</f>
        <v/>
      </c>
      <c r="G21" s="3" t="str">
        <f>IF('3.SWOT方格調整'!G21="","",SQRT('3.SWOT方格調整'!G21))</f>
        <v/>
      </c>
      <c r="H21" s="3" t="str">
        <f>IF('3.SWOT方格調整'!H21="","",SQRT('3.SWOT方格調整'!H21))</f>
        <v/>
      </c>
      <c r="I21" s="3" t="str">
        <f>IF('3.SWOT方格調整'!I21="","",SQRT('3.SWOT方格調整'!I21))</f>
        <v/>
      </c>
      <c r="J21" s="3" t="str">
        <f>IF('3.SWOT方格調整'!J21="","",SQRT('3.SWOT方格調整'!J21))</f>
        <v/>
      </c>
      <c r="K21" s="3" t="str">
        <f>IF('3.SWOT方格調整'!K21="","",SQRT('3.SWOT方格調整'!K21))</f>
        <v/>
      </c>
      <c r="L21" s="3" t="str">
        <f>IF('3.SWOT方格調整'!L21="","",SQRT('3.SWOT方格調整'!L21))</f>
        <v/>
      </c>
      <c r="M21" s="3" t="str">
        <f>IF('3.SWOT方格調整'!M21="","",SQRT('3.SWOT方格調整'!M21))</f>
        <v/>
      </c>
      <c r="N21" s="14" t="str">
        <f>IF('3.SWOT方格調整'!N21="","",SQRT('3.SWOT方格調整'!N21))</f>
        <v/>
      </c>
      <c r="O21" s="3" t="str">
        <f>IF('3.SWOT方格調整'!O21="","",SQRT('3.SWOT方格調整'!O21))</f>
        <v/>
      </c>
      <c r="P21" s="3" t="str">
        <f>IF('3.SWOT方格調整'!P21="","",SQRT('3.SWOT方格調整'!P21))</f>
        <v/>
      </c>
      <c r="Q21" s="3" t="str">
        <f>IF('3.SWOT方格調整'!Q21="","",SQRT('3.SWOT方格調整'!Q21))</f>
        <v/>
      </c>
      <c r="R21" s="3" t="str">
        <f>IF('3.SWOT方格調整'!R21="","",SQRT('3.SWOT方格調整'!R21))</f>
        <v/>
      </c>
      <c r="S21" s="3" t="str">
        <f>IF('3.SWOT方格調整'!S21="","",SQRT('3.SWOT方格調整'!S21))</f>
        <v/>
      </c>
      <c r="T21" s="3" t="str">
        <f>IF('3.SWOT方格調整'!T21="","",SQRT('3.SWOT方格調整'!T21))</f>
        <v/>
      </c>
      <c r="U21" s="3" t="str">
        <f>IF('3.SWOT方格調整'!U21="","",SQRT('3.SWOT方格調整'!U21))</f>
        <v/>
      </c>
      <c r="V21" s="3" t="str">
        <f>IF('3.SWOT方格調整'!V21="","",SQRT('3.SWOT方格調整'!V21))</f>
        <v/>
      </c>
      <c r="W21" s="3" t="str">
        <f>IF('3.SWOT方格調整'!W21="","",SQRT('3.SWOT方格調整'!W21))</f>
        <v/>
      </c>
    </row>
    <row r="22" spans="1:23" x14ac:dyDescent="0.25">
      <c r="A22" s="3" t="str">
        <f>SWOT方格!A22</f>
        <v>S9</v>
      </c>
      <c r="B22" s="3" t="str">
        <f>SWOT方格!B22</f>
        <v xml:space="preserve"> </v>
      </c>
      <c r="C22" s="3" t="str">
        <f>IF(SWOT方格!C22=0,"",SWOT方格!C22)</f>
        <v/>
      </c>
      <c r="D22" s="14" t="str">
        <f>IF('3.SWOT方格調整'!D22="","",SQRT('3.SWOT方格調整'!D22))</f>
        <v/>
      </c>
      <c r="E22" s="3" t="str">
        <f>IF('3.SWOT方格調整'!E22="","",SQRT('3.SWOT方格調整'!E22))</f>
        <v/>
      </c>
      <c r="F22" s="3" t="str">
        <f>IF('3.SWOT方格調整'!F22="","",SQRT('3.SWOT方格調整'!F22))</f>
        <v/>
      </c>
      <c r="G22" s="3" t="str">
        <f>IF('3.SWOT方格調整'!G22="","",SQRT('3.SWOT方格調整'!G22))</f>
        <v/>
      </c>
      <c r="H22" s="3" t="str">
        <f>IF('3.SWOT方格調整'!H22="","",SQRT('3.SWOT方格調整'!H22))</f>
        <v/>
      </c>
      <c r="I22" s="3" t="str">
        <f>IF('3.SWOT方格調整'!I22="","",SQRT('3.SWOT方格調整'!I22))</f>
        <v/>
      </c>
      <c r="J22" s="3" t="str">
        <f>IF('3.SWOT方格調整'!J22="","",SQRT('3.SWOT方格調整'!J22))</f>
        <v/>
      </c>
      <c r="K22" s="3" t="str">
        <f>IF('3.SWOT方格調整'!K22="","",SQRT('3.SWOT方格調整'!K22))</f>
        <v/>
      </c>
      <c r="L22" s="3" t="str">
        <f>IF('3.SWOT方格調整'!L22="","",SQRT('3.SWOT方格調整'!L22))</f>
        <v/>
      </c>
      <c r="M22" s="3" t="str">
        <f>IF('3.SWOT方格調整'!M22="","",SQRT('3.SWOT方格調整'!M22))</f>
        <v/>
      </c>
      <c r="N22" s="14" t="str">
        <f>IF('3.SWOT方格調整'!N22="","",SQRT('3.SWOT方格調整'!N22))</f>
        <v/>
      </c>
      <c r="O22" s="3" t="str">
        <f>IF('3.SWOT方格調整'!O22="","",SQRT('3.SWOT方格調整'!O22))</f>
        <v/>
      </c>
      <c r="P22" s="3" t="str">
        <f>IF('3.SWOT方格調整'!P22="","",SQRT('3.SWOT方格調整'!P22))</f>
        <v/>
      </c>
      <c r="Q22" s="3" t="str">
        <f>IF('3.SWOT方格調整'!Q22="","",SQRT('3.SWOT方格調整'!Q22))</f>
        <v/>
      </c>
      <c r="R22" s="3" t="str">
        <f>IF('3.SWOT方格調整'!R22="","",SQRT('3.SWOT方格調整'!R22))</f>
        <v/>
      </c>
      <c r="S22" s="3" t="str">
        <f>IF('3.SWOT方格調整'!S22="","",SQRT('3.SWOT方格調整'!S22))</f>
        <v/>
      </c>
      <c r="T22" s="3" t="str">
        <f>IF('3.SWOT方格調整'!T22="","",SQRT('3.SWOT方格調整'!T22))</f>
        <v/>
      </c>
      <c r="U22" s="3" t="str">
        <f>IF('3.SWOT方格調整'!U22="","",SQRT('3.SWOT方格調整'!U22))</f>
        <v/>
      </c>
      <c r="V22" s="3" t="str">
        <f>IF('3.SWOT方格調整'!V22="","",SQRT('3.SWOT方格調整'!V22))</f>
        <v/>
      </c>
      <c r="W22" s="3" t="str">
        <f>IF('3.SWOT方格調整'!W22="","",SQRT('3.SWOT方格調整'!W22))</f>
        <v/>
      </c>
    </row>
    <row r="23" spans="1:23" x14ac:dyDescent="0.25">
      <c r="A23" s="3" t="str">
        <f>SWOT方格!A23</f>
        <v>S10</v>
      </c>
      <c r="B23" s="3" t="str">
        <f>SWOT方格!B23</f>
        <v xml:space="preserve"> </v>
      </c>
      <c r="C23" s="3" t="str">
        <f>IF(SWOT方格!C23=0,"",SWOT方格!C23)</f>
        <v/>
      </c>
      <c r="D23" s="14" t="str">
        <f>IF('3.SWOT方格調整'!D23="","",SQRT('3.SWOT方格調整'!D23))</f>
        <v/>
      </c>
      <c r="E23" s="3" t="str">
        <f>IF('3.SWOT方格調整'!E23="","",SQRT('3.SWOT方格調整'!E23))</f>
        <v/>
      </c>
      <c r="F23" s="3" t="str">
        <f>IF('3.SWOT方格調整'!F23="","",SQRT('3.SWOT方格調整'!F23))</f>
        <v/>
      </c>
      <c r="G23" s="3" t="str">
        <f>IF('3.SWOT方格調整'!G23="","",SQRT('3.SWOT方格調整'!G23))</f>
        <v/>
      </c>
      <c r="H23" s="3" t="str">
        <f>IF('3.SWOT方格調整'!H23="","",SQRT('3.SWOT方格調整'!H23))</f>
        <v/>
      </c>
      <c r="I23" s="3" t="str">
        <f>IF('3.SWOT方格調整'!I23="","",SQRT('3.SWOT方格調整'!I23))</f>
        <v/>
      </c>
      <c r="J23" s="3" t="str">
        <f>IF('3.SWOT方格調整'!J23="","",SQRT('3.SWOT方格調整'!J23))</f>
        <v/>
      </c>
      <c r="K23" s="3" t="str">
        <f>IF('3.SWOT方格調整'!K23="","",SQRT('3.SWOT方格調整'!K23))</f>
        <v/>
      </c>
      <c r="L23" s="3" t="str">
        <f>IF('3.SWOT方格調整'!L23="","",SQRT('3.SWOT方格調整'!L23))</f>
        <v/>
      </c>
      <c r="M23" s="3" t="str">
        <f>IF('3.SWOT方格調整'!M23="","",SQRT('3.SWOT方格調整'!M23))</f>
        <v/>
      </c>
      <c r="N23" s="14" t="str">
        <f>IF('3.SWOT方格調整'!N23="","",SQRT('3.SWOT方格調整'!N23))</f>
        <v/>
      </c>
      <c r="O23" s="3" t="str">
        <f>IF('3.SWOT方格調整'!O23="","",SQRT('3.SWOT方格調整'!O23))</f>
        <v/>
      </c>
      <c r="P23" s="3" t="str">
        <f>IF('3.SWOT方格調整'!P23="","",SQRT('3.SWOT方格調整'!P23))</f>
        <v/>
      </c>
      <c r="Q23" s="3" t="str">
        <f>IF('3.SWOT方格調整'!Q23="","",SQRT('3.SWOT方格調整'!Q23))</f>
        <v/>
      </c>
      <c r="R23" s="3" t="str">
        <f>IF('3.SWOT方格調整'!R23="","",SQRT('3.SWOT方格調整'!R23))</f>
        <v/>
      </c>
      <c r="S23" s="3" t="str">
        <f>IF('3.SWOT方格調整'!S23="","",SQRT('3.SWOT方格調整'!S23))</f>
        <v/>
      </c>
      <c r="T23" s="3" t="str">
        <f>IF('3.SWOT方格調整'!T23="","",SQRT('3.SWOT方格調整'!T23))</f>
        <v/>
      </c>
      <c r="U23" s="3" t="str">
        <f>IF('3.SWOT方格調整'!U23="","",SQRT('3.SWOT方格調整'!U23))</f>
        <v/>
      </c>
      <c r="V23" s="3" t="str">
        <f>IF('3.SWOT方格調整'!V23="","",SQRT('3.SWOT方格調整'!V23))</f>
        <v/>
      </c>
      <c r="W23" s="3" t="str">
        <f>IF('3.SWOT方格調整'!W23="","",SQRT('3.SWOT方格調整'!W23))</f>
        <v/>
      </c>
    </row>
    <row r="24" spans="1:23" s="13" customFormat="1" x14ac:dyDescent="0.25">
      <c r="A24" s="13" t="str">
        <f>SWOT方格!A24</f>
        <v>W1</v>
      </c>
      <c r="B24" s="13" t="str">
        <f>SWOT方格!B24</f>
        <v>教師年齡偏高多數屆臨退休</v>
      </c>
      <c r="C24" s="13">
        <f>IF(SWOT方格!C24=0,"",SWOT方格!C24)</f>
        <v>3</v>
      </c>
      <c r="D24" s="12">
        <f>IF('3.SWOT方格調整'!D24="","",SQRT('3.SWOT方格調整'!D24))</f>
        <v>4.4158804331639239</v>
      </c>
      <c r="E24" s="13">
        <f>IF('3.SWOT方格調整'!E24="","",SQRT('3.SWOT方格調整'!E24))</f>
        <v>2.7386127875258306</v>
      </c>
      <c r="F24" s="13">
        <f>IF('3.SWOT方格調整'!F24="","",SQRT('3.SWOT方格調整'!F24))</f>
        <v>3.6742346141747673</v>
      </c>
      <c r="G24" s="13">
        <f>IF('3.SWOT方格調整'!G24="","",SQRT('3.SWOT方格調整'!G24))</f>
        <v>4.0620192023179804</v>
      </c>
      <c r="H24" s="13">
        <f>IF('3.SWOT方格調整'!H24="","",SQRT('3.SWOT方格調整'!H24))</f>
        <v>2.4494897427831779</v>
      </c>
      <c r="I24" s="13" t="str">
        <f>IF('3.SWOT方格調整'!I24="","",SQRT('3.SWOT方格調整'!I24))</f>
        <v/>
      </c>
      <c r="J24" s="13" t="str">
        <f>IF('3.SWOT方格調整'!J24="","",SQRT('3.SWOT方格調整'!J24))</f>
        <v/>
      </c>
      <c r="K24" s="13" t="str">
        <f>IF('3.SWOT方格調整'!K24="","",SQRT('3.SWOT方格調整'!K24))</f>
        <v/>
      </c>
      <c r="L24" s="13" t="str">
        <f>IF('3.SWOT方格調整'!L24="","",SQRT('3.SWOT方格調整'!L24))</f>
        <v/>
      </c>
      <c r="M24" s="13" t="str">
        <f>IF('3.SWOT方格調整'!M24="","",SQRT('3.SWOT方格調整'!M24))</f>
        <v/>
      </c>
      <c r="N24" s="12">
        <f>IF('3.SWOT方格調整'!N24="","",SQRT('3.SWOT方格調整'!N24))</f>
        <v>4.0620192023179804</v>
      </c>
      <c r="O24" s="13">
        <f>IF('3.SWOT方格調整'!O24="","",SQRT('3.SWOT方格調整'!O24))</f>
        <v>3.4641016151377544</v>
      </c>
      <c r="P24" s="13">
        <f>IF('3.SWOT方格調整'!P24="","",SQRT('3.SWOT方格調整'!P24))</f>
        <v>3.872983346207417</v>
      </c>
      <c r="Q24" s="13">
        <f>IF('3.SWOT方格調整'!Q24="","",SQRT('3.SWOT方格調整'!Q24))</f>
        <v>3.4641016151377544</v>
      </c>
      <c r="R24" s="13" t="str">
        <f>IF('3.SWOT方格調整'!R24="","",SQRT('3.SWOT方格調整'!R24))</f>
        <v/>
      </c>
      <c r="S24" s="13" t="str">
        <f>IF('3.SWOT方格調整'!S24="","",SQRT('3.SWOT方格調整'!S24))</f>
        <v/>
      </c>
      <c r="T24" s="13" t="str">
        <f>IF('3.SWOT方格調整'!T24="","",SQRT('3.SWOT方格調整'!T24))</f>
        <v/>
      </c>
      <c r="U24" s="13" t="str">
        <f>IF('3.SWOT方格調整'!U24="","",SQRT('3.SWOT方格調整'!U24))</f>
        <v/>
      </c>
      <c r="V24" s="13" t="str">
        <f>IF('3.SWOT方格調整'!V24="","",SQRT('3.SWOT方格調整'!V24))</f>
        <v/>
      </c>
      <c r="W24" s="13" t="str">
        <f>IF('3.SWOT方格調整'!W24="","",SQRT('3.SWOT方格調整'!W24))</f>
        <v/>
      </c>
    </row>
    <row r="25" spans="1:23" x14ac:dyDescent="0.25">
      <c r="A25" s="3" t="str">
        <f>SWOT方格!A25</f>
        <v>W2</v>
      </c>
      <c r="B25" s="3" t="str">
        <f>SWOT方格!B25</f>
        <v>經濟不利條件學生偏多需要協助</v>
      </c>
      <c r="C25" s="3">
        <f>IF(SWOT方格!C25=0,"",SWOT方格!C25)</f>
        <v>3.5</v>
      </c>
      <c r="D25" s="14">
        <f>IF('3.SWOT方格調整'!D25="","",SQRT('3.SWOT方格調整'!D25))</f>
        <v>4.7696960070847281</v>
      </c>
      <c r="E25" s="3">
        <f>IF('3.SWOT方格調整'!E25="","",SQRT('3.SWOT方格調整'!E25))</f>
        <v>2.9580398915498081</v>
      </c>
      <c r="F25" s="3">
        <f>IF('3.SWOT方格調整'!F25="","",SQRT('3.SWOT方格調整'!F25))</f>
        <v>3.9686269665968861</v>
      </c>
      <c r="G25" s="3">
        <f>IF('3.SWOT方格調整'!G25="","",SQRT('3.SWOT方格調整'!G25))</f>
        <v>4.3874821936960613</v>
      </c>
      <c r="H25" s="3">
        <f>IF('3.SWOT方格調整'!H25="","",SQRT('3.SWOT方格調整'!H25))</f>
        <v>2.6457513110645907</v>
      </c>
      <c r="I25" s="3" t="str">
        <f>IF('3.SWOT方格調整'!I25="","",SQRT('3.SWOT方格調整'!I25))</f>
        <v/>
      </c>
      <c r="J25" s="3" t="str">
        <f>IF('3.SWOT方格調整'!J25="","",SQRT('3.SWOT方格調整'!J25))</f>
        <v/>
      </c>
      <c r="K25" s="3" t="str">
        <f>IF('3.SWOT方格調整'!K25="","",SQRT('3.SWOT方格調整'!K25))</f>
        <v/>
      </c>
      <c r="L25" s="3" t="str">
        <f>IF('3.SWOT方格調整'!L25="","",SQRT('3.SWOT方格調整'!L25))</f>
        <v/>
      </c>
      <c r="M25" s="3" t="str">
        <f>IF('3.SWOT方格調整'!M25="","",SQRT('3.SWOT方格調整'!M25))</f>
        <v/>
      </c>
      <c r="N25" s="14">
        <f>IF('3.SWOT方格調整'!N25="","",SQRT('3.SWOT方格調整'!N25))</f>
        <v>4.3874821936960613</v>
      </c>
      <c r="O25" s="3">
        <f>IF('3.SWOT方格調整'!O25="","",SQRT('3.SWOT方格調整'!O25))</f>
        <v>3.7416573867739413</v>
      </c>
      <c r="P25" s="3">
        <f>IF('3.SWOT方格調整'!P25="","",SQRT('3.SWOT方格調整'!P25))</f>
        <v>4.1833001326703778</v>
      </c>
      <c r="Q25" s="3">
        <f>IF('3.SWOT方格調整'!Q25="","",SQRT('3.SWOT方格調整'!Q25))</f>
        <v>3.7416573867739413</v>
      </c>
      <c r="R25" s="3" t="str">
        <f>IF('3.SWOT方格調整'!R25="","",SQRT('3.SWOT方格調整'!R25))</f>
        <v/>
      </c>
      <c r="S25" s="3" t="str">
        <f>IF('3.SWOT方格調整'!S25="","",SQRT('3.SWOT方格調整'!S25))</f>
        <v/>
      </c>
      <c r="T25" s="3" t="str">
        <f>IF('3.SWOT方格調整'!T25="","",SQRT('3.SWOT方格調整'!T25))</f>
        <v/>
      </c>
      <c r="U25" s="3" t="str">
        <f>IF('3.SWOT方格調整'!U25="","",SQRT('3.SWOT方格調整'!U25))</f>
        <v/>
      </c>
      <c r="V25" s="3" t="str">
        <f>IF('3.SWOT方格調整'!V25="","",SQRT('3.SWOT方格調整'!V25))</f>
        <v/>
      </c>
      <c r="W25" s="3" t="str">
        <f>IF('3.SWOT方格調整'!W25="","",SQRT('3.SWOT方格調整'!W25))</f>
        <v/>
      </c>
    </row>
    <row r="26" spans="1:23" x14ac:dyDescent="0.25">
      <c r="A26" s="3" t="str">
        <f>SWOT方格!A26</f>
        <v>W3</v>
      </c>
      <c r="B26" s="3" t="str">
        <f>SWOT方格!B26</f>
        <v>圖書設備汰舊更新較慢</v>
      </c>
      <c r="C26" s="3">
        <f>IF(SWOT方格!C26=0,"",SWOT方格!C26)</f>
        <v>4.5</v>
      </c>
      <c r="D26" s="14">
        <f>IF('3.SWOT方格調整'!D26="","",SQRT('3.SWOT方格調整'!D26))</f>
        <v>5.4083269131959844</v>
      </c>
      <c r="E26" s="3">
        <f>IF('3.SWOT方格調整'!E26="","",SQRT('3.SWOT方格調整'!E26))</f>
        <v>3.3541019662496847</v>
      </c>
      <c r="F26" s="3">
        <f>IF('3.SWOT方格調整'!F26="","",SQRT('3.SWOT方格調整'!F26))</f>
        <v>4.5</v>
      </c>
      <c r="G26" s="3">
        <f>IF('3.SWOT方格調整'!G26="","",SQRT('3.SWOT方格調整'!G26))</f>
        <v>4.9749371855330997</v>
      </c>
      <c r="H26" s="3">
        <f>IF('3.SWOT方格調整'!H26="","",SQRT('3.SWOT方格調整'!H26))</f>
        <v>3</v>
      </c>
      <c r="I26" s="3" t="str">
        <f>IF('3.SWOT方格調整'!I26="","",SQRT('3.SWOT方格調整'!I26))</f>
        <v/>
      </c>
      <c r="J26" s="3" t="str">
        <f>IF('3.SWOT方格調整'!J26="","",SQRT('3.SWOT方格調整'!J26))</f>
        <v/>
      </c>
      <c r="K26" s="3" t="str">
        <f>IF('3.SWOT方格調整'!K26="","",SQRT('3.SWOT方格調整'!K26))</f>
        <v/>
      </c>
      <c r="L26" s="3" t="str">
        <f>IF('3.SWOT方格調整'!L26="","",SQRT('3.SWOT方格調整'!L26))</f>
        <v/>
      </c>
      <c r="M26" s="3" t="str">
        <f>IF('3.SWOT方格調整'!M26="","",SQRT('3.SWOT方格調整'!M26))</f>
        <v/>
      </c>
      <c r="N26" s="14">
        <f>IF('3.SWOT方格調整'!N26="","",SQRT('3.SWOT方格調整'!N26))</f>
        <v>4.9749371855330997</v>
      </c>
      <c r="O26" s="3">
        <f>IF('3.SWOT方格調整'!O26="","",SQRT('3.SWOT方格調整'!O26))</f>
        <v>4.2426406871192848</v>
      </c>
      <c r="P26" s="3">
        <f>IF('3.SWOT方格調整'!P26="","",SQRT('3.SWOT方格調整'!P26))</f>
        <v>4.7434164902525691</v>
      </c>
      <c r="Q26" s="3">
        <f>IF('3.SWOT方格調整'!Q26="","",SQRT('3.SWOT方格調整'!Q26))</f>
        <v>4.2426406871192848</v>
      </c>
      <c r="R26" s="3" t="str">
        <f>IF('3.SWOT方格調整'!R26="","",SQRT('3.SWOT方格調整'!R26))</f>
        <v/>
      </c>
      <c r="S26" s="3" t="str">
        <f>IF('3.SWOT方格調整'!S26="","",SQRT('3.SWOT方格調整'!S26))</f>
        <v/>
      </c>
      <c r="T26" s="3" t="str">
        <f>IF('3.SWOT方格調整'!T26="","",SQRT('3.SWOT方格調整'!T26))</f>
        <v/>
      </c>
      <c r="U26" s="3" t="str">
        <f>IF('3.SWOT方格調整'!U26="","",SQRT('3.SWOT方格調整'!U26))</f>
        <v/>
      </c>
      <c r="V26" s="3" t="str">
        <f>IF('3.SWOT方格調整'!V26="","",SQRT('3.SWOT方格調整'!V26))</f>
        <v/>
      </c>
      <c r="W26" s="3" t="str">
        <f>IF('3.SWOT方格調整'!W26="","",SQRT('3.SWOT方格調整'!W26))</f>
        <v/>
      </c>
    </row>
    <row r="27" spans="1:23" x14ac:dyDescent="0.25">
      <c r="A27" s="3" t="str">
        <f>SWOT方格!A27</f>
        <v>W4</v>
      </c>
      <c r="B27" s="3" t="str">
        <f>SWOT方格!B27</f>
        <v>外語教學師資不足需向外招聘</v>
      </c>
      <c r="C27" s="3">
        <f>IF(SWOT方格!C27=0,"",SWOT方格!C27)</f>
        <v>6</v>
      </c>
      <c r="D27" s="14">
        <f>IF('3.SWOT方格調整'!D27="","",SQRT('3.SWOT方格調整'!D27))</f>
        <v>6.2449979983983983</v>
      </c>
      <c r="E27" s="3">
        <f>IF('3.SWOT方格調整'!E27="","",SQRT('3.SWOT方格調整'!E27))</f>
        <v>3.872983346207417</v>
      </c>
      <c r="F27" s="3">
        <f>IF('3.SWOT方格調整'!F27="","",SQRT('3.SWOT方格調整'!F27))</f>
        <v>5.196152422706632</v>
      </c>
      <c r="G27" s="3">
        <f>IF('3.SWOT方格調整'!G27="","",SQRT('3.SWOT方格調整'!G27))</f>
        <v>5.7445626465380286</v>
      </c>
      <c r="H27" s="3">
        <f>IF('3.SWOT方格調整'!H27="","",SQRT('3.SWOT方格調整'!H27))</f>
        <v>3.4641016151377544</v>
      </c>
      <c r="I27" s="3" t="str">
        <f>IF('3.SWOT方格調整'!I27="","",SQRT('3.SWOT方格調整'!I27))</f>
        <v/>
      </c>
      <c r="J27" s="3" t="str">
        <f>IF('3.SWOT方格調整'!J27="","",SQRT('3.SWOT方格調整'!J27))</f>
        <v/>
      </c>
      <c r="K27" s="3" t="str">
        <f>IF('3.SWOT方格調整'!K27="","",SQRT('3.SWOT方格調整'!K27))</f>
        <v/>
      </c>
      <c r="L27" s="3" t="str">
        <f>IF('3.SWOT方格調整'!L27="","",SQRT('3.SWOT方格調整'!L27))</f>
        <v/>
      </c>
      <c r="M27" s="3" t="str">
        <f>IF('3.SWOT方格調整'!M27="","",SQRT('3.SWOT方格調整'!M27))</f>
        <v/>
      </c>
      <c r="N27" s="14">
        <f>IF('3.SWOT方格調整'!N27="","",SQRT('3.SWOT方格調整'!N27))</f>
        <v>5.7445626465380286</v>
      </c>
      <c r="O27" s="3">
        <f>IF('3.SWOT方格調整'!O27="","",SQRT('3.SWOT方格調整'!O27))</f>
        <v>4.8989794855663558</v>
      </c>
      <c r="P27" s="3">
        <f>IF('3.SWOT方格調整'!P27="","",SQRT('3.SWOT方格調整'!P27))</f>
        <v>5.4772255750516612</v>
      </c>
      <c r="Q27" s="3">
        <f>IF('3.SWOT方格調整'!Q27="","",SQRT('3.SWOT方格調整'!Q27))</f>
        <v>4.8989794855663558</v>
      </c>
      <c r="R27" s="3" t="str">
        <f>IF('3.SWOT方格調整'!R27="","",SQRT('3.SWOT方格調整'!R27))</f>
        <v/>
      </c>
      <c r="S27" s="3" t="str">
        <f>IF('3.SWOT方格調整'!S27="","",SQRT('3.SWOT方格調整'!S27))</f>
        <v/>
      </c>
      <c r="T27" s="3" t="str">
        <f>IF('3.SWOT方格調整'!T27="","",SQRT('3.SWOT方格調整'!T27))</f>
        <v/>
      </c>
      <c r="U27" s="3" t="str">
        <f>IF('3.SWOT方格調整'!U27="","",SQRT('3.SWOT方格調整'!U27))</f>
        <v/>
      </c>
      <c r="V27" s="3" t="str">
        <f>IF('3.SWOT方格調整'!V27="","",SQRT('3.SWOT方格調整'!V27))</f>
        <v/>
      </c>
      <c r="W27" s="3" t="str">
        <f>IF('3.SWOT方格調整'!W27="","",SQRT('3.SWOT方格調整'!W27))</f>
        <v/>
      </c>
    </row>
    <row r="28" spans="1:23" x14ac:dyDescent="0.25">
      <c r="A28" s="3" t="str">
        <f>SWOT方格!A28</f>
        <v>W5</v>
      </c>
      <c r="B28" s="3" t="str">
        <f>SWOT方格!B28</f>
        <v>科技課程教材相對他校顯得陳舊</v>
      </c>
      <c r="C28" s="3">
        <f>IF(SWOT方格!C28=0,"",SWOT方格!C28)</f>
        <v>4.5</v>
      </c>
      <c r="D28" s="14">
        <f>IF('3.SWOT方格調整'!D28="","",SQRT('3.SWOT方格調整'!D28))</f>
        <v>5.4083269131959844</v>
      </c>
      <c r="E28" s="3">
        <f>IF('3.SWOT方格調整'!E28="","",SQRT('3.SWOT方格調整'!E28))</f>
        <v>3.3541019662496847</v>
      </c>
      <c r="F28" s="3">
        <f>IF('3.SWOT方格調整'!F28="","",SQRT('3.SWOT方格調整'!F28))</f>
        <v>4.5</v>
      </c>
      <c r="G28" s="3">
        <f>IF('3.SWOT方格調整'!G28="","",SQRT('3.SWOT方格調整'!G28))</f>
        <v>4.9749371855330997</v>
      </c>
      <c r="H28" s="3">
        <f>IF('3.SWOT方格調整'!H28="","",SQRT('3.SWOT方格調整'!H28))</f>
        <v>3</v>
      </c>
      <c r="I28" s="3" t="str">
        <f>IF('3.SWOT方格調整'!I28="","",SQRT('3.SWOT方格調整'!I28))</f>
        <v/>
      </c>
      <c r="J28" s="3" t="str">
        <f>IF('3.SWOT方格調整'!J28="","",SQRT('3.SWOT方格調整'!J28))</f>
        <v/>
      </c>
      <c r="K28" s="3" t="str">
        <f>IF('3.SWOT方格調整'!K28="","",SQRT('3.SWOT方格調整'!K28))</f>
        <v/>
      </c>
      <c r="L28" s="3" t="str">
        <f>IF('3.SWOT方格調整'!L28="","",SQRT('3.SWOT方格調整'!L28))</f>
        <v/>
      </c>
      <c r="M28" s="3" t="str">
        <f>IF('3.SWOT方格調整'!M28="","",SQRT('3.SWOT方格調整'!M28))</f>
        <v/>
      </c>
      <c r="N28" s="14">
        <f>IF('3.SWOT方格調整'!N28="","",SQRT('3.SWOT方格調整'!N28))</f>
        <v>4.9749371855330997</v>
      </c>
      <c r="O28" s="3">
        <f>IF('3.SWOT方格調整'!O28="","",SQRT('3.SWOT方格調整'!O28))</f>
        <v>4.2426406871192848</v>
      </c>
      <c r="P28" s="3">
        <f>IF('3.SWOT方格調整'!P28="","",SQRT('3.SWOT方格調整'!P28))</f>
        <v>4.7434164902525691</v>
      </c>
      <c r="Q28" s="3">
        <f>IF('3.SWOT方格調整'!Q28="","",SQRT('3.SWOT方格調整'!Q28))</f>
        <v>4.2426406871192848</v>
      </c>
      <c r="R28" s="3" t="str">
        <f>IF('3.SWOT方格調整'!R28="","",SQRT('3.SWOT方格調整'!R28))</f>
        <v/>
      </c>
      <c r="S28" s="3" t="str">
        <f>IF('3.SWOT方格調整'!S28="","",SQRT('3.SWOT方格調整'!S28))</f>
        <v/>
      </c>
      <c r="T28" s="3" t="str">
        <f>IF('3.SWOT方格調整'!T28="","",SQRT('3.SWOT方格調整'!T28))</f>
        <v/>
      </c>
      <c r="U28" s="3" t="str">
        <f>IF('3.SWOT方格調整'!U28="","",SQRT('3.SWOT方格調整'!U28))</f>
        <v/>
      </c>
      <c r="V28" s="3" t="str">
        <f>IF('3.SWOT方格調整'!V28="","",SQRT('3.SWOT方格調整'!V28))</f>
        <v/>
      </c>
      <c r="W28" s="3" t="str">
        <f>IF('3.SWOT方格調整'!W28="","",SQRT('3.SWOT方格調整'!W28))</f>
        <v/>
      </c>
    </row>
    <row r="29" spans="1:23" x14ac:dyDescent="0.25">
      <c r="A29" s="3" t="str">
        <f>SWOT方格!A29</f>
        <v>W6</v>
      </c>
      <c r="B29" s="3" t="str">
        <f>SWOT方格!B29</f>
        <v/>
      </c>
      <c r="C29" s="3" t="str">
        <f>IF(SWOT方格!C29=0,"",SWOT方格!C29)</f>
        <v/>
      </c>
      <c r="D29" s="14" t="str">
        <f>IF('3.SWOT方格調整'!D29="","",SQRT('3.SWOT方格調整'!D29))</f>
        <v/>
      </c>
      <c r="E29" s="3" t="str">
        <f>IF('3.SWOT方格調整'!E29="","",SQRT('3.SWOT方格調整'!E29))</f>
        <v/>
      </c>
      <c r="F29" s="3" t="str">
        <f>IF('3.SWOT方格調整'!F29="","",SQRT('3.SWOT方格調整'!F29))</f>
        <v/>
      </c>
      <c r="G29" s="3" t="str">
        <f>IF('3.SWOT方格調整'!G29="","",SQRT('3.SWOT方格調整'!G29))</f>
        <v/>
      </c>
      <c r="H29" s="3" t="str">
        <f>IF('3.SWOT方格調整'!H29="","",SQRT('3.SWOT方格調整'!H29))</f>
        <v/>
      </c>
      <c r="I29" s="3" t="str">
        <f>IF('3.SWOT方格調整'!I29="","",SQRT('3.SWOT方格調整'!I29))</f>
        <v/>
      </c>
      <c r="J29" s="3" t="str">
        <f>IF('3.SWOT方格調整'!J29="","",SQRT('3.SWOT方格調整'!J29))</f>
        <v/>
      </c>
      <c r="K29" s="3" t="str">
        <f>IF('3.SWOT方格調整'!K29="","",SQRT('3.SWOT方格調整'!K29))</f>
        <v/>
      </c>
      <c r="L29" s="3" t="str">
        <f>IF('3.SWOT方格調整'!L29="","",SQRT('3.SWOT方格調整'!L29))</f>
        <v/>
      </c>
      <c r="M29" s="3" t="str">
        <f>IF('3.SWOT方格調整'!M29="","",SQRT('3.SWOT方格調整'!M29))</f>
        <v/>
      </c>
      <c r="N29" s="14" t="str">
        <f>IF('3.SWOT方格調整'!N29="","",SQRT('3.SWOT方格調整'!N29))</f>
        <v/>
      </c>
      <c r="O29" s="3" t="str">
        <f>IF('3.SWOT方格調整'!O29="","",SQRT('3.SWOT方格調整'!O29))</f>
        <v/>
      </c>
      <c r="P29" s="3" t="str">
        <f>IF('3.SWOT方格調整'!P29="","",SQRT('3.SWOT方格調整'!P29))</f>
        <v/>
      </c>
      <c r="Q29" s="3" t="str">
        <f>IF('3.SWOT方格調整'!Q29="","",SQRT('3.SWOT方格調整'!Q29))</f>
        <v/>
      </c>
      <c r="R29" s="3" t="str">
        <f>IF('3.SWOT方格調整'!R29="","",SQRT('3.SWOT方格調整'!R29))</f>
        <v/>
      </c>
      <c r="S29" s="3" t="str">
        <f>IF('3.SWOT方格調整'!S29="","",SQRT('3.SWOT方格調整'!S29))</f>
        <v/>
      </c>
      <c r="T29" s="3" t="str">
        <f>IF('3.SWOT方格調整'!T29="","",SQRT('3.SWOT方格調整'!T29))</f>
        <v/>
      </c>
      <c r="U29" s="3" t="str">
        <f>IF('3.SWOT方格調整'!U29="","",SQRT('3.SWOT方格調整'!U29))</f>
        <v/>
      </c>
      <c r="V29" s="3" t="str">
        <f>IF('3.SWOT方格調整'!V29="","",SQRT('3.SWOT方格調整'!V29))</f>
        <v/>
      </c>
      <c r="W29" s="3" t="str">
        <f>IF('3.SWOT方格調整'!W29="","",SQRT('3.SWOT方格調整'!W29))</f>
        <v/>
      </c>
    </row>
    <row r="30" spans="1:23" x14ac:dyDescent="0.25">
      <c r="A30" s="3" t="str">
        <f>SWOT方格!A30</f>
        <v>W7</v>
      </c>
      <c r="B30" s="3" t="str">
        <f>SWOT方格!B30</f>
        <v/>
      </c>
      <c r="C30" s="3" t="str">
        <f>IF(SWOT方格!C30=0,"",SWOT方格!C30)</f>
        <v/>
      </c>
      <c r="D30" s="14" t="str">
        <f>IF('3.SWOT方格調整'!D30="","",SQRT('3.SWOT方格調整'!D30))</f>
        <v/>
      </c>
      <c r="E30" s="3" t="str">
        <f>IF('3.SWOT方格調整'!E30="","",SQRT('3.SWOT方格調整'!E30))</f>
        <v/>
      </c>
      <c r="F30" s="3" t="str">
        <f>IF('3.SWOT方格調整'!F30="","",SQRT('3.SWOT方格調整'!F30))</f>
        <v/>
      </c>
      <c r="G30" s="3" t="str">
        <f>IF('3.SWOT方格調整'!G30="","",SQRT('3.SWOT方格調整'!G30))</f>
        <v/>
      </c>
      <c r="H30" s="3" t="str">
        <f>IF('3.SWOT方格調整'!H30="","",SQRT('3.SWOT方格調整'!H30))</f>
        <v/>
      </c>
      <c r="I30" s="3" t="str">
        <f>IF('3.SWOT方格調整'!I30="","",SQRT('3.SWOT方格調整'!I30))</f>
        <v/>
      </c>
      <c r="J30" s="3" t="str">
        <f>IF('3.SWOT方格調整'!J30="","",SQRT('3.SWOT方格調整'!J30))</f>
        <v/>
      </c>
      <c r="K30" s="3" t="str">
        <f>IF('3.SWOT方格調整'!K30="","",SQRT('3.SWOT方格調整'!K30))</f>
        <v/>
      </c>
      <c r="L30" s="3" t="str">
        <f>IF('3.SWOT方格調整'!L30="","",SQRT('3.SWOT方格調整'!L30))</f>
        <v/>
      </c>
      <c r="M30" s="3" t="str">
        <f>IF('3.SWOT方格調整'!M30="","",SQRT('3.SWOT方格調整'!M30))</f>
        <v/>
      </c>
      <c r="N30" s="14" t="str">
        <f>IF('3.SWOT方格調整'!N30="","",SQRT('3.SWOT方格調整'!N30))</f>
        <v/>
      </c>
      <c r="O30" s="3" t="str">
        <f>IF('3.SWOT方格調整'!O30="","",SQRT('3.SWOT方格調整'!O30))</f>
        <v/>
      </c>
      <c r="P30" s="3" t="str">
        <f>IF('3.SWOT方格調整'!P30="","",SQRT('3.SWOT方格調整'!P30))</f>
        <v/>
      </c>
      <c r="Q30" s="3" t="str">
        <f>IF('3.SWOT方格調整'!Q30="","",SQRT('3.SWOT方格調整'!Q30))</f>
        <v/>
      </c>
      <c r="R30" s="3" t="str">
        <f>IF('3.SWOT方格調整'!R30="","",SQRT('3.SWOT方格調整'!R30))</f>
        <v/>
      </c>
      <c r="S30" s="3" t="str">
        <f>IF('3.SWOT方格調整'!S30="","",SQRT('3.SWOT方格調整'!S30))</f>
        <v/>
      </c>
      <c r="T30" s="3" t="str">
        <f>IF('3.SWOT方格調整'!T30="","",SQRT('3.SWOT方格調整'!T30))</f>
        <v/>
      </c>
      <c r="U30" s="3" t="str">
        <f>IF('3.SWOT方格調整'!U30="","",SQRT('3.SWOT方格調整'!U30))</f>
        <v/>
      </c>
      <c r="V30" s="3" t="str">
        <f>IF('3.SWOT方格調整'!V30="","",SQRT('3.SWOT方格調整'!V30))</f>
        <v/>
      </c>
      <c r="W30" s="3" t="str">
        <f>IF('3.SWOT方格調整'!W30="","",SQRT('3.SWOT方格調整'!W30))</f>
        <v/>
      </c>
    </row>
    <row r="31" spans="1:23" x14ac:dyDescent="0.25">
      <c r="A31" s="3" t="str">
        <f>SWOT方格!A31</f>
        <v>W8</v>
      </c>
      <c r="B31" s="3" t="str">
        <f>SWOT方格!B31</f>
        <v/>
      </c>
      <c r="C31" s="3" t="str">
        <f>IF(SWOT方格!C31=0,"",SWOT方格!C31)</f>
        <v/>
      </c>
      <c r="D31" s="14" t="str">
        <f>IF('3.SWOT方格調整'!D31="","",SQRT('3.SWOT方格調整'!D31))</f>
        <v/>
      </c>
      <c r="E31" s="3" t="str">
        <f>IF('3.SWOT方格調整'!E31="","",SQRT('3.SWOT方格調整'!E31))</f>
        <v/>
      </c>
      <c r="F31" s="3" t="str">
        <f>IF('3.SWOT方格調整'!F31="","",SQRT('3.SWOT方格調整'!F31))</f>
        <v/>
      </c>
      <c r="G31" s="3" t="str">
        <f>IF('3.SWOT方格調整'!G31="","",SQRT('3.SWOT方格調整'!G31))</f>
        <v/>
      </c>
      <c r="H31" s="3" t="str">
        <f>IF('3.SWOT方格調整'!H31="","",SQRT('3.SWOT方格調整'!H31))</f>
        <v/>
      </c>
      <c r="I31" s="3" t="str">
        <f>IF('3.SWOT方格調整'!I31="","",SQRT('3.SWOT方格調整'!I31))</f>
        <v/>
      </c>
      <c r="J31" s="3" t="str">
        <f>IF('3.SWOT方格調整'!J31="","",SQRT('3.SWOT方格調整'!J31))</f>
        <v/>
      </c>
      <c r="K31" s="3" t="str">
        <f>IF('3.SWOT方格調整'!K31="","",SQRT('3.SWOT方格調整'!K31))</f>
        <v/>
      </c>
      <c r="L31" s="3" t="str">
        <f>IF('3.SWOT方格調整'!L31="","",SQRT('3.SWOT方格調整'!L31))</f>
        <v/>
      </c>
      <c r="M31" s="3" t="str">
        <f>IF('3.SWOT方格調整'!M31="","",SQRT('3.SWOT方格調整'!M31))</f>
        <v/>
      </c>
      <c r="N31" s="14" t="str">
        <f>IF('3.SWOT方格調整'!N31="","",SQRT('3.SWOT方格調整'!N31))</f>
        <v/>
      </c>
      <c r="O31" s="3" t="str">
        <f>IF('3.SWOT方格調整'!O31="","",SQRT('3.SWOT方格調整'!O31))</f>
        <v/>
      </c>
      <c r="P31" s="3" t="str">
        <f>IF('3.SWOT方格調整'!P31="","",SQRT('3.SWOT方格調整'!P31))</f>
        <v/>
      </c>
      <c r="Q31" s="3" t="str">
        <f>IF('3.SWOT方格調整'!Q31="","",SQRT('3.SWOT方格調整'!Q31))</f>
        <v/>
      </c>
      <c r="R31" s="3" t="str">
        <f>IF('3.SWOT方格調整'!R31="","",SQRT('3.SWOT方格調整'!R31))</f>
        <v/>
      </c>
      <c r="S31" s="3" t="str">
        <f>IF('3.SWOT方格調整'!S31="","",SQRT('3.SWOT方格調整'!S31))</f>
        <v/>
      </c>
      <c r="T31" s="3" t="str">
        <f>IF('3.SWOT方格調整'!T31="","",SQRT('3.SWOT方格調整'!T31))</f>
        <v/>
      </c>
      <c r="U31" s="3" t="str">
        <f>IF('3.SWOT方格調整'!U31="","",SQRT('3.SWOT方格調整'!U31))</f>
        <v/>
      </c>
      <c r="V31" s="3" t="str">
        <f>IF('3.SWOT方格調整'!V31="","",SQRT('3.SWOT方格調整'!V31))</f>
        <v/>
      </c>
      <c r="W31" s="3" t="str">
        <f>IF('3.SWOT方格調整'!W31="","",SQRT('3.SWOT方格調整'!W31))</f>
        <v/>
      </c>
    </row>
    <row r="32" spans="1:23" x14ac:dyDescent="0.25">
      <c r="A32" s="3" t="str">
        <f>SWOT方格!A32</f>
        <v>W9</v>
      </c>
      <c r="B32" s="3" t="str">
        <f>SWOT方格!B32</f>
        <v/>
      </c>
      <c r="C32" s="3" t="str">
        <f>IF(SWOT方格!C32=0,"",SWOT方格!C32)</f>
        <v/>
      </c>
      <c r="D32" s="14" t="str">
        <f>IF('3.SWOT方格調整'!D32="","",SQRT('3.SWOT方格調整'!D32))</f>
        <v/>
      </c>
      <c r="E32" s="3" t="str">
        <f>IF('3.SWOT方格調整'!E32="","",SQRT('3.SWOT方格調整'!E32))</f>
        <v/>
      </c>
      <c r="F32" s="3" t="str">
        <f>IF('3.SWOT方格調整'!F32="","",SQRT('3.SWOT方格調整'!F32))</f>
        <v/>
      </c>
      <c r="G32" s="3" t="str">
        <f>IF('3.SWOT方格調整'!G32="","",SQRT('3.SWOT方格調整'!G32))</f>
        <v/>
      </c>
      <c r="H32" s="3" t="str">
        <f>IF('3.SWOT方格調整'!H32="","",SQRT('3.SWOT方格調整'!H32))</f>
        <v/>
      </c>
      <c r="I32" s="3" t="str">
        <f>IF('3.SWOT方格調整'!I32="","",SQRT('3.SWOT方格調整'!I32))</f>
        <v/>
      </c>
      <c r="J32" s="3" t="str">
        <f>IF('3.SWOT方格調整'!J32="","",SQRT('3.SWOT方格調整'!J32))</f>
        <v/>
      </c>
      <c r="K32" s="3" t="str">
        <f>IF('3.SWOT方格調整'!K32="","",SQRT('3.SWOT方格調整'!K32))</f>
        <v/>
      </c>
      <c r="L32" s="3" t="str">
        <f>IF('3.SWOT方格調整'!L32="","",SQRT('3.SWOT方格調整'!L32))</f>
        <v/>
      </c>
      <c r="M32" s="3" t="str">
        <f>IF('3.SWOT方格調整'!M32="","",SQRT('3.SWOT方格調整'!M32))</f>
        <v/>
      </c>
      <c r="N32" s="14" t="str">
        <f>IF('3.SWOT方格調整'!N32="","",SQRT('3.SWOT方格調整'!N32))</f>
        <v/>
      </c>
      <c r="O32" s="3" t="str">
        <f>IF('3.SWOT方格調整'!O32="","",SQRT('3.SWOT方格調整'!O32))</f>
        <v/>
      </c>
      <c r="P32" s="3" t="str">
        <f>IF('3.SWOT方格調整'!P32="","",SQRT('3.SWOT方格調整'!P32))</f>
        <v/>
      </c>
      <c r="Q32" s="3" t="str">
        <f>IF('3.SWOT方格調整'!Q32="","",SQRT('3.SWOT方格調整'!Q32))</f>
        <v/>
      </c>
      <c r="R32" s="3" t="str">
        <f>IF('3.SWOT方格調整'!R32="","",SQRT('3.SWOT方格調整'!R32))</f>
        <v/>
      </c>
      <c r="S32" s="3" t="str">
        <f>IF('3.SWOT方格調整'!S32="","",SQRT('3.SWOT方格調整'!S32))</f>
        <v/>
      </c>
      <c r="T32" s="3" t="str">
        <f>IF('3.SWOT方格調整'!T32="","",SQRT('3.SWOT方格調整'!T32))</f>
        <v/>
      </c>
      <c r="U32" s="3" t="str">
        <f>IF('3.SWOT方格調整'!U32="","",SQRT('3.SWOT方格調整'!U32))</f>
        <v/>
      </c>
      <c r="V32" s="3" t="str">
        <f>IF('3.SWOT方格調整'!V32="","",SQRT('3.SWOT方格調整'!V32))</f>
        <v/>
      </c>
      <c r="W32" s="3" t="str">
        <f>IF('3.SWOT方格調整'!W32="","",SQRT('3.SWOT方格調整'!W32))</f>
        <v/>
      </c>
    </row>
    <row r="33" spans="1:23" x14ac:dyDescent="0.25">
      <c r="A33" s="3" t="str">
        <f>SWOT方格!A33</f>
        <v>W10</v>
      </c>
      <c r="B33" s="3" t="str">
        <f>SWOT方格!B33</f>
        <v/>
      </c>
      <c r="C33" s="3" t="str">
        <f>IF(SWOT方格!C33=0,"",SWOT方格!C33)</f>
        <v/>
      </c>
      <c r="D33" s="14" t="str">
        <f>IF('3.SWOT方格調整'!D33="","",SQRT('3.SWOT方格調整'!D33))</f>
        <v/>
      </c>
      <c r="E33" s="3" t="str">
        <f>IF('3.SWOT方格調整'!E33="","",SQRT('3.SWOT方格調整'!E33))</f>
        <v/>
      </c>
      <c r="F33" s="3" t="str">
        <f>IF('3.SWOT方格調整'!F33="","",SQRT('3.SWOT方格調整'!F33))</f>
        <v/>
      </c>
      <c r="G33" s="3" t="str">
        <f>IF('3.SWOT方格調整'!G33="","",SQRT('3.SWOT方格調整'!G33))</f>
        <v/>
      </c>
      <c r="H33" s="3" t="str">
        <f>IF('3.SWOT方格調整'!H33="","",SQRT('3.SWOT方格調整'!H33))</f>
        <v/>
      </c>
      <c r="I33" s="3" t="str">
        <f>IF('3.SWOT方格調整'!I33="","",SQRT('3.SWOT方格調整'!I33))</f>
        <v/>
      </c>
      <c r="J33" s="3" t="str">
        <f>IF('3.SWOT方格調整'!J33="","",SQRT('3.SWOT方格調整'!J33))</f>
        <v/>
      </c>
      <c r="K33" s="3" t="str">
        <f>IF('3.SWOT方格調整'!K33="","",SQRT('3.SWOT方格調整'!K33))</f>
        <v/>
      </c>
      <c r="L33" s="3" t="str">
        <f>IF('3.SWOT方格調整'!L33="","",SQRT('3.SWOT方格調整'!L33))</f>
        <v/>
      </c>
      <c r="M33" s="3" t="str">
        <f>IF('3.SWOT方格調整'!M33="","",SQRT('3.SWOT方格調整'!M33))</f>
        <v/>
      </c>
      <c r="N33" s="14" t="str">
        <f>IF('3.SWOT方格調整'!N33="","",SQRT('3.SWOT方格調整'!N33))</f>
        <v/>
      </c>
      <c r="O33" s="3" t="str">
        <f>IF('3.SWOT方格調整'!O33="","",SQRT('3.SWOT方格調整'!O33))</f>
        <v/>
      </c>
      <c r="P33" s="3" t="str">
        <f>IF('3.SWOT方格調整'!P33="","",SQRT('3.SWOT方格調整'!P33))</f>
        <v/>
      </c>
      <c r="Q33" s="3" t="str">
        <f>IF('3.SWOT方格調整'!Q33="","",SQRT('3.SWOT方格調整'!Q33))</f>
        <v/>
      </c>
      <c r="R33" s="3" t="str">
        <f>IF('3.SWOT方格調整'!R33="","",SQRT('3.SWOT方格調整'!R33))</f>
        <v/>
      </c>
      <c r="S33" s="3" t="str">
        <f>IF('3.SWOT方格調整'!S33="","",SQRT('3.SWOT方格調整'!S33))</f>
        <v/>
      </c>
      <c r="T33" s="3" t="str">
        <f>IF('3.SWOT方格調整'!T33="","",SQRT('3.SWOT方格調整'!T33))</f>
        <v/>
      </c>
      <c r="U33" s="3" t="str">
        <f>IF('3.SWOT方格調整'!U33="","",SQRT('3.SWOT方格調整'!U33))</f>
        <v/>
      </c>
      <c r="V33" s="3" t="str">
        <f>IF('3.SWOT方格調整'!V33="","",SQRT('3.SWOT方格調整'!V33))</f>
        <v/>
      </c>
      <c r="W33" s="3" t="str">
        <f>IF('3.SWOT方格調整'!W33="","",SQRT('3.SWOT方格調整'!W33))</f>
        <v/>
      </c>
    </row>
    <row r="34" spans="1:23" s="13" customFormat="1" x14ac:dyDescent="0.25">
      <c r="D34" s="12"/>
      <c r="N34" s="12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zoomScale="145" zoomScaleNormal="145" workbookViewId="0">
      <pane xSplit="3" ySplit="13" topLeftCell="D14" activePane="bottomRight" state="frozen"/>
      <selection pane="topRight" activeCell="D1" sqref="D1"/>
      <selection pane="bottomLeft" activeCell="A14" sqref="A14"/>
      <selection pane="bottomRight" activeCell="N31" sqref="N31"/>
    </sheetView>
  </sheetViews>
  <sheetFormatPr defaultRowHeight="15.75" x14ac:dyDescent="0.25"/>
  <cols>
    <col min="1" max="1" width="4.125" style="3" customWidth="1"/>
    <col min="2" max="2" width="0" style="3" hidden="1" customWidth="1"/>
    <col min="3" max="3" width="5.125" style="4" customWidth="1"/>
    <col min="4" max="4" width="5.25" style="5" customWidth="1"/>
    <col min="5" max="13" width="5.625" style="4" customWidth="1"/>
    <col min="14" max="14" width="5.625" style="5" customWidth="1"/>
    <col min="15" max="23" width="5.625" style="4" customWidth="1"/>
    <col min="24" max="16384" width="9" style="3"/>
  </cols>
  <sheetData>
    <row r="1" spans="1:23" hidden="1" x14ac:dyDescent="0.25">
      <c r="E1" s="4" t="str">
        <f>SWOT方格!E1</f>
        <v>項目</v>
      </c>
      <c r="O1" s="4" t="str">
        <f>SWOT方格!O1</f>
        <v>項目</v>
      </c>
    </row>
    <row r="2" spans="1:23" hidden="1" x14ac:dyDescent="0.25">
      <c r="D2" s="5" t="str">
        <f>SWOT方格!D2</f>
        <v>O1</v>
      </c>
      <c r="E2" s="4" t="str">
        <f>SWOT方格!E2</f>
        <v>教育局積極補助學校設備更新供專案申請</v>
      </c>
      <c r="N2" s="5" t="str">
        <f>SWOT方格!N2</f>
        <v>T1</v>
      </c>
      <c r="O2" s="4" t="str">
        <f>SWOT方格!O2</f>
        <v>社區學齡入學兒童數逐年降低增加招生難度</v>
      </c>
    </row>
    <row r="3" spans="1:23" hidden="1" x14ac:dyDescent="0.25">
      <c r="D3" s="5" t="str">
        <f>SWOT方格!D3</f>
        <v>O2</v>
      </c>
      <c r="E3" s="4" t="str">
        <f>SWOT方格!E3</f>
        <v>民間團體培育外語師資尋求合作意願高</v>
      </c>
      <c r="N3" s="5" t="str">
        <f>SWOT方格!N3</f>
        <v>T2</v>
      </c>
      <c r="O3" s="4" t="str">
        <f>SWOT方格!O3</f>
        <v>他校轉型實驗學校吸引本校生轉學就讀形成競爭</v>
      </c>
    </row>
    <row r="4" spans="1:23" hidden="1" x14ac:dyDescent="0.25">
      <c r="D4" s="5" t="str">
        <f>SWOT方格!D4</f>
        <v>O3</v>
      </c>
      <c r="E4" s="4" t="str">
        <f>SWOT方格!E4</f>
        <v>大型商場和大企業機構進駐社區吸引建商推出新建案</v>
      </c>
      <c r="N4" s="5" t="str">
        <f>SWOT方格!N4</f>
        <v>T3</v>
      </c>
      <c r="O4" s="4" t="str">
        <f>SWOT方格!O4</f>
        <v>家長關心外語學習促成學生參加課後外語補習人數漸增</v>
      </c>
    </row>
    <row r="5" spans="1:23" hidden="1" x14ac:dyDescent="0.25">
      <c r="D5" s="5" t="str">
        <f>SWOT方格!D5</f>
        <v>O4</v>
      </c>
      <c r="E5" s="4" t="str">
        <f>SWOT方格!E5</f>
        <v>教育局推動優秀退休教師參與學校教學協助方案</v>
      </c>
      <c r="N5" s="5" t="str">
        <f>SWOT方格!N5</f>
        <v>T4</v>
      </c>
      <c r="O5" s="4" t="str">
        <f>SWOT方格!O5</f>
        <v>民間教育團體培育優秀師資不合現行政策規定無法聘用</v>
      </c>
    </row>
    <row r="6" spans="1:23" hidden="1" x14ac:dyDescent="0.25">
      <c r="D6" s="5" t="str">
        <f>SWOT方格!D6</f>
        <v>O5</v>
      </c>
      <c r="E6" s="4" t="str">
        <f>SWOT方格!E6</f>
        <v>民間文教演藝團體提供免費巡迴服務</v>
      </c>
      <c r="N6" s="5" t="str">
        <f>SWOT方格!N6</f>
        <v>T5</v>
      </c>
      <c r="O6" s="4" t="str">
        <f>SWOT方格!O6</f>
        <v/>
      </c>
    </row>
    <row r="7" spans="1:23" hidden="1" x14ac:dyDescent="0.25">
      <c r="D7" s="5" t="str">
        <f>SWOT方格!D7</f>
        <v>O6</v>
      </c>
      <c r="E7" s="4" t="str">
        <f>SWOT方格!E7</f>
        <v/>
      </c>
      <c r="N7" s="5" t="str">
        <f>SWOT方格!N7</f>
        <v>T6</v>
      </c>
      <c r="O7" s="4" t="str">
        <f>SWOT方格!O7</f>
        <v/>
      </c>
    </row>
    <row r="8" spans="1:23" hidden="1" x14ac:dyDescent="0.25">
      <c r="D8" s="5" t="str">
        <f>SWOT方格!D8</f>
        <v>O7</v>
      </c>
      <c r="E8" s="4" t="str">
        <f>SWOT方格!E8</f>
        <v/>
      </c>
      <c r="N8" s="5" t="str">
        <f>SWOT方格!N8</f>
        <v>T7</v>
      </c>
      <c r="O8" s="4" t="str">
        <f>SWOT方格!O8</f>
        <v/>
      </c>
    </row>
    <row r="9" spans="1:23" hidden="1" x14ac:dyDescent="0.25">
      <c r="D9" s="5" t="str">
        <f>SWOT方格!D9</f>
        <v>O8</v>
      </c>
      <c r="E9" s="4" t="str">
        <f>SWOT方格!E9</f>
        <v/>
      </c>
      <c r="N9" s="5" t="str">
        <f>SWOT方格!N9</f>
        <v>T8</v>
      </c>
      <c r="O9" s="4" t="str">
        <f>SWOT方格!O9</f>
        <v/>
      </c>
    </row>
    <row r="10" spans="1:23" hidden="1" x14ac:dyDescent="0.25">
      <c r="D10" s="5" t="str">
        <f>SWOT方格!D10</f>
        <v>O9</v>
      </c>
      <c r="E10" s="4" t="str">
        <f>SWOT方格!E10</f>
        <v/>
      </c>
      <c r="N10" s="5" t="str">
        <f>SWOT方格!N10</f>
        <v>T9</v>
      </c>
      <c r="O10" s="4" t="str">
        <f>SWOT方格!O10</f>
        <v/>
      </c>
    </row>
    <row r="11" spans="1:23" hidden="1" x14ac:dyDescent="0.25">
      <c r="D11" s="5" t="str">
        <f>SWOT方格!D11</f>
        <v>O10</v>
      </c>
      <c r="E11" s="4" t="str">
        <f>SWOT方格!E11</f>
        <v/>
      </c>
      <c r="N11" s="5" t="str">
        <f>SWOT方格!N11</f>
        <v>T10</v>
      </c>
      <c r="O11" s="4" t="str">
        <f>SWOT方格!O11</f>
        <v/>
      </c>
    </row>
    <row r="12" spans="1:23" x14ac:dyDescent="0.25">
      <c r="D12" s="6" t="str">
        <f>SWOT方格!D12</f>
        <v>O1</v>
      </c>
      <c r="E12" s="7" t="str">
        <f>SWOT方格!E12</f>
        <v>O2</v>
      </c>
      <c r="F12" s="7" t="str">
        <f>SWOT方格!F12</f>
        <v>O3</v>
      </c>
      <c r="G12" s="7" t="str">
        <f>SWOT方格!G12</f>
        <v>O4</v>
      </c>
      <c r="H12" s="7" t="str">
        <f>SWOT方格!H12</f>
        <v>O5</v>
      </c>
      <c r="I12" s="7" t="str">
        <f>SWOT方格!I12</f>
        <v>O6</v>
      </c>
      <c r="J12" s="7" t="str">
        <f>SWOT方格!J12</f>
        <v>O7</v>
      </c>
      <c r="K12" s="7" t="str">
        <f>SWOT方格!K12</f>
        <v>O8</v>
      </c>
      <c r="L12" s="7" t="str">
        <f>SWOT方格!L12</f>
        <v>O9</v>
      </c>
      <c r="M12" s="7" t="str">
        <f>SWOT方格!M12</f>
        <v>O10</v>
      </c>
      <c r="N12" s="6" t="str">
        <f>SWOT方格!N12</f>
        <v>T1</v>
      </c>
      <c r="O12" s="7" t="str">
        <f>SWOT方格!O12</f>
        <v>T2</v>
      </c>
      <c r="P12" s="7" t="str">
        <f>SWOT方格!P12</f>
        <v>T3</v>
      </c>
      <c r="Q12" s="7" t="str">
        <f>SWOT方格!Q12</f>
        <v>T4</v>
      </c>
      <c r="R12" s="7" t="str">
        <f>SWOT方格!R12</f>
        <v>T5</v>
      </c>
      <c r="S12" s="7" t="str">
        <f>SWOT方格!S12</f>
        <v>T6</v>
      </c>
      <c r="T12" s="7" t="str">
        <f>SWOT方格!T12</f>
        <v>T7</v>
      </c>
      <c r="U12" s="7" t="str">
        <f>SWOT方格!U12</f>
        <v>T8</v>
      </c>
      <c r="V12" s="7" t="str">
        <f>SWOT方格!V12</f>
        <v>T9</v>
      </c>
      <c r="W12" s="8" t="str">
        <f>SWOT方格!W12</f>
        <v>T10</v>
      </c>
    </row>
    <row r="13" spans="1:23" x14ac:dyDescent="0.25">
      <c r="B13" s="3" t="str">
        <f>SWOT方格!B13</f>
        <v>項目</v>
      </c>
      <c r="C13" s="4" t="str">
        <f>SWOT方格!C13</f>
        <v>權重</v>
      </c>
      <c r="D13" s="9">
        <f>IF(SWOT方格!D13=0,"",SWOT方格!D13)</f>
        <v>6.5</v>
      </c>
      <c r="E13" s="10">
        <f>IF(SWOT方格!E13=0,"",SWOT方格!E13)</f>
        <v>2.5</v>
      </c>
      <c r="F13" s="10">
        <f>IF(SWOT方格!F13=0,"",SWOT方格!F13)</f>
        <v>4.5</v>
      </c>
      <c r="G13" s="10">
        <f>IF(SWOT方格!G13=0,"",SWOT方格!G13)</f>
        <v>5.5</v>
      </c>
      <c r="H13" s="10">
        <f>IF(SWOT方格!H13=0,"",SWOT方格!H13)</f>
        <v>2</v>
      </c>
      <c r="I13" s="10" t="str">
        <f>IF(SWOT方格!I13=0,"",SWOT方格!I13)</f>
        <v/>
      </c>
      <c r="J13" s="10" t="str">
        <f>IF(SWOT方格!J13=0,"",SWOT方格!J13)</f>
        <v/>
      </c>
      <c r="K13" s="10" t="str">
        <f>IF(SWOT方格!K13=0,"",SWOT方格!K13)</f>
        <v/>
      </c>
      <c r="L13" s="10" t="str">
        <f>IF(SWOT方格!L13=0,"",SWOT方格!L13)</f>
        <v/>
      </c>
      <c r="M13" s="10" t="str">
        <f>IF(SWOT方格!M13=0,"",SWOT方格!M13)</f>
        <v/>
      </c>
      <c r="N13" s="9">
        <f>IF(SWOT方格!N13=0,"",SWOT方格!N13)</f>
        <v>5.5</v>
      </c>
      <c r="O13" s="10">
        <f>IF(SWOT方格!O13=0,"",SWOT方格!O13)</f>
        <v>4</v>
      </c>
      <c r="P13" s="10">
        <f>IF(SWOT方格!P13=0,"",SWOT方格!P13)</f>
        <v>5</v>
      </c>
      <c r="Q13" s="10">
        <f>IF(SWOT方格!Q13=0,"",SWOT方格!Q13)</f>
        <v>4</v>
      </c>
      <c r="R13" s="10" t="str">
        <f>IF(SWOT方格!R13=0,"",SWOT方格!R13)</f>
        <v/>
      </c>
      <c r="S13" s="10" t="str">
        <f>IF(SWOT方格!S13=0,"",SWOT方格!S13)</f>
        <v/>
      </c>
      <c r="T13" s="10" t="str">
        <f>IF(SWOT方格!T13=0,"",SWOT方格!T13)</f>
        <v/>
      </c>
      <c r="U13" s="10" t="str">
        <f>IF(SWOT方格!U13=0,"",SWOT方格!U13)</f>
        <v/>
      </c>
      <c r="V13" s="10" t="str">
        <f>IF(SWOT方格!V13=0,"",SWOT方格!V13)</f>
        <v/>
      </c>
      <c r="W13" s="11" t="str">
        <f>IF(SWOT方格!W13=0,"",SWOT方格!W13)</f>
        <v/>
      </c>
    </row>
    <row r="14" spans="1:23" s="13" customFormat="1" x14ac:dyDescent="0.25">
      <c r="A14" s="12" t="str">
        <f>SWOT方格!A14</f>
        <v>S1</v>
      </c>
      <c r="B14" s="13" t="str">
        <f>SWOT方格!B14</f>
        <v>專任教師學歷高且專業力強</v>
      </c>
      <c r="C14" s="7">
        <f>IF(SWOT方格!C14=0,"",SWOT方格!C14)</f>
        <v>4.5</v>
      </c>
      <c r="D14" s="6">
        <f>IF('3.SWOT方格調整'!D14="","",RANK('4.校正SWOT方格'!D14,'4.校正SWOT方格'!$D$14:$M$23))</f>
        <v>5</v>
      </c>
      <c r="E14" s="7">
        <f>IF('3.SWOT方格調整'!E14="","",RANK('4.校正SWOT方格'!E14,'4.校正SWOT方格'!$D$14:$M$23))</f>
        <v>19</v>
      </c>
      <c r="F14" s="7">
        <f>IF('3.SWOT方格調整'!F14="","",RANK('4.校正SWOT方格'!F14,'4.校正SWOT方格'!$D$14:$M$23))</f>
        <v>12</v>
      </c>
      <c r="G14" s="7">
        <f>IF('3.SWOT方格調整'!G14="","",RANK('4.校正SWOT方格'!G14,'4.校正SWOT方格'!$D$14:$M$23))</f>
        <v>8</v>
      </c>
      <c r="H14" s="7">
        <f>IF('3.SWOT方格調整'!H14="","",RANK('4.校正SWOT方格'!H14,'4.校正SWOT方格'!$D$14:$M$23))</f>
        <v>23</v>
      </c>
      <c r="I14" s="7" t="str">
        <f>IF('3.SWOT方格調整'!I14="","",RANK('4.校正SWOT方格'!I14,'4.校正SWOT方格'!$D$14:$M$23))</f>
        <v/>
      </c>
      <c r="J14" s="7" t="str">
        <f>IF('3.SWOT方格調整'!J14="","",RANK('4.校正SWOT方格'!J14,'4.校正SWOT方格'!$D$14:$M$23))</f>
        <v/>
      </c>
      <c r="K14" s="7" t="str">
        <f>IF('3.SWOT方格調整'!K14="","",RANK('4.校正SWOT方格'!K14,'4.校正SWOT方格'!$D$14:$M$23))</f>
        <v/>
      </c>
      <c r="L14" s="7" t="str">
        <f>IF('3.SWOT方格調整'!L14="","",RANK('4.校正SWOT方格'!L14,'4.校正SWOT方格'!$D$14:$M$23))</f>
        <v/>
      </c>
      <c r="M14" s="7" t="str">
        <f>IF('3.SWOT方格調整'!M14="","",RANK('4.校正SWOT方格'!M14,'4.校正SWOT方格'!$D$14:$M$23))</f>
        <v/>
      </c>
      <c r="N14" s="6">
        <f>IF('3.SWOT方格調整'!N14="","",RANK('4.校正SWOT方格'!N14,'4.校正SWOT方格'!$N$14:$W$23))</f>
        <v>7</v>
      </c>
      <c r="O14" s="7">
        <f>IF('3.SWOT方格調整'!O14="","",RANK('4.校正SWOT方格'!O14,'4.校正SWOT方格'!$N$14:$W$23))</f>
        <v>15</v>
      </c>
      <c r="P14" s="7">
        <f>IF('3.SWOT方格調整'!P14="","",RANK('4.校正SWOT方格'!P14,'4.校正SWOT方格'!$N$14:$W$23))</f>
        <v>8</v>
      </c>
      <c r="Q14" s="7">
        <f>IF('3.SWOT方格調整'!Q14="","",RANK('4.校正SWOT方格'!Q14,'4.校正SWOT方格'!$N$14:$W$23))</f>
        <v>15</v>
      </c>
      <c r="R14" s="7" t="str">
        <f>IF('3.SWOT方格調整'!R14="","",RANK('4.校正SWOT方格'!R14,'4.校正SWOT方格'!$N$14:$W$23))</f>
        <v/>
      </c>
      <c r="S14" s="7" t="str">
        <f>IF('3.SWOT方格調整'!S14="","",RANK('4.校正SWOT方格'!S14,'4.校正SWOT方格'!$N$14:$W$23))</f>
        <v/>
      </c>
      <c r="T14" s="7" t="str">
        <f>IF('3.SWOT方格調整'!T14="","",RANK('4.校正SWOT方格'!T14,'4.校正SWOT方格'!$N$14:$W$23))</f>
        <v/>
      </c>
      <c r="U14" s="7" t="str">
        <f>IF('3.SWOT方格調整'!U14="","",RANK('4.校正SWOT方格'!U14,'4.校正SWOT方格'!$N$14:$W$23))</f>
        <v/>
      </c>
      <c r="V14" s="7" t="str">
        <f>IF('3.SWOT方格調整'!V14="","",RANK('4.校正SWOT方格'!V14,'4.校正SWOT方格'!$N$14:$W$23))</f>
        <v/>
      </c>
      <c r="W14" s="8" t="str">
        <f>IF('3.SWOT方格調整'!W14="","",RANK('4.校正SWOT方格'!W14,'4.校正SWOT方格'!$N$14:$W$23))</f>
        <v/>
      </c>
    </row>
    <row r="15" spans="1:23" x14ac:dyDescent="0.25">
      <c r="A15" s="14" t="str">
        <f>SWOT方格!A15</f>
        <v>S2</v>
      </c>
      <c r="B15" s="15" t="str">
        <f>SWOT方格!B15</f>
        <v>教師高度樂業願意積極參與校務</v>
      </c>
      <c r="C15" s="16">
        <f>IF(SWOT方格!C15=0,"",SWOT方格!C15)</f>
        <v>5</v>
      </c>
      <c r="D15" s="5">
        <f>IF('3.SWOT方格調整'!D15="","",RANK('4.校正SWOT方格'!D15,'4.校正SWOT方格'!$D$14:$M$23))</f>
        <v>2</v>
      </c>
      <c r="E15" s="16">
        <f>IF('3.SWOT方格調整'!E15="","",RANK('4.校正SWOT方格'!E15,'4.校正SWOT方格'!$D$14:$M$23))</f>
        <v>17</v>
      </c>
      <c r="F15" s="16">
        <f>IF('3.SWOT方格調整'!F15="","",RANK('4.校正SWOT方格'!F15,'4.校正SWOT方格'!$D$14:$M$23))</f>
        <v>10</v>
      </c>
      <c r="G15" s="16">
        <f>IF('3.SWOT方格調整'!G15="","",RANK('4.校正SWOT方格'!G15,'4.校正SWOT方格'!$D$14:$M$23))</f>
        <v>6</v>
      </c>
      <c r="H15" s="16">
        <f>IF('3.SWOT方格調整'!H15="","",RANK('4.校正SWOT方格'!H15,'4.校正SWOT方格'!$D$14:$M$23))</f>
        <v>21</v>
      </c>
      <c r="I15" s="16" t="str">
        <f>IF('3.SWOT方格調整'!I15="","",RANK('4.校正SWOT方格'!I15,'4.校正SWOT方格'!$D$14:$M$23))</f>
        <v/>
      </c>
      <c r="J15" s="16" t="str">
        <f>IF('3.SWOT方格調整'!J15="","",RANK('4.校正SWOT方格'!J15,'4.校正SWOT方格'!$D$14:$M$23))</f>
        <v/>
      </c>
      <c r="K15" s="16" t="str">
        <f>IF('3.SWOT方格調整'!K15="","",RANK('4.校正SWOT方格'!K15,'4.校正SWOT方格'!$D$14:$M$23))</f>
        <v/>
      </c>
      <c r="L15" s="16" t="str">
        <f>IF('3.SWOT方格調整'!L15="","",RANK('4.校正SWOT方格'!L15,'4.校正SWOT方格'!$D$14:$M$23))</f>
        <v/>
      </c>
      <c r="M15" s="16" t="str">
        <f>IF('3.SWOT方格調整'!M15="","",RANK('4.校正SWOT方格'!M15,'4.校正SWOT方格'!$D$14:$M$23))</f>
        <v/>
      </c>
      <c r="N15" s="5">
        <f>IF('3.SWOT方格調整'!N15="","",RANK('4.校正SWOT方格'!N15,'4.校正SWOT方格'!$N$14:$W$23))</f>
        <v>2</v>
      </c>
      <c r="O15" s="16">
        <f>IF('3.SWOT方格調整'!O15="","",RANK('4.校正SWOT方格'!O15,'4.校正SWOT方格'!$N$14:$W$23))</f>
        <v>11</v>
      </c>
      <c r="P15" s="16">
        <f>IF('3.SWOT方格調整'!P15="","",RANK('4.校正SWOT方格'!P15,'4.校正SWOT方格'!$N$14:$W$23))</f>
        <v>5</v>
      </c>
      <c r="Q15" s="16">
        <f>IF('3.SWOT方格調整'!Q15="","",RANK('4.校正SWOT方格'!Q15,'4.校正SWOT方格'!$N$14:$W$23))</f>
        <v>11</v>
      </c>
      <c r="R15" s="16" t="str">
        <f>IF('3.SWOT方格調整'!R15="","",RANK('4.校正SWOT方格'!R15,'4.校正SWOT方格'!$N$14:$W$23))</f>
        <v/>
      </c>
      <c r="S15" s="16" t="str">
        <f>IF('3.SWOT方格調整'!S15="","",RANK('4.校正SWOT方格'!S15,'4.校正SWOT方格'!$N$14:$W$23))</f>
        <v/>
      </c>
      <c r="T15" s="16" t="str">
        <f>IF('3.SWOT方格調整'!T15="","",RANK('4.校正SWOT方格'!T15,'4.校正SWOT方格'!$N$14:$W$23))</f>
        <v/>
      </c>
      <c r="U15" s="16" t="str">
        <f>IF('3.SWOT方格調整'!U15="","",RANK('4.校正SWOT方格'!U15,'4.校正SWOT方格'!$N$14:$W$23))</f>
        <v/>
      </c>
      <c r="V15" s="16" t="str">
        <f>IF('3.SWOT方格調整'!V15="","",RANK('4.校正SWOT方格'!V15,'4.校正SWOT方格'!$N$14:$W$23))</f>
        <v/>
      </c>
      <c r="W15" s="17" t="str">
        <f>IF('3.SWOT方格調整'!W15="","",RANK('4.校正SWOT方格'!W15,'4.校正SWOT方格'!$N$14:$W$23))</f>
        <v/>
      </c>
    </row>
    <row r="16" spans="1:23" x14ac:dyDescent="0.25">
      <c r="A16" s="14" t="str">
        <f>SWOT方格!A16</f>
        <v>S3</v>
      </c>
      <c r="B16" s="15" t="str">
        <f>SWOT方格!B16</f>
        <v>學校設備資源豐富滿足教學</v>
      </c>
      <c r="C16" s="16">
        <f>IF(SWOT方格!C16=0,"",SWOT方格!C16)</f>
        <v>3</v>
      </c>
      <c r="D16" s="5">
        <f>IF('3.SWOT方格調整'!D16="","",RANK('4.校正SWOT方格'!D16,'4.校正SWOT方格'!$D$14:$M$23))</f>
        <v>13</v>
      </c>
      <c r="E16" s="16">
        <f>IF('3.SWOT方格調整'!E16="","",RANK('4.校正SWOT方格'!E16,'4.校正SWOT方格'!$D$14:$M$23))</f>
        <v>24</v>
      </c>
      <c r="F16" s="16">
        <f>IF('3.SWOT方格調整'!F16="","",RANK('4.校正SWOT方格'!F16,'4.校正SWOT方格'!$D$14:$M$23))</f>
        <v>16</v>
      </c>
      <c r="G16" s="16">
        <f>IF('3.SWOT方格調整'!G16="","",RANK('4.校正SWOT方格'!G16,'4.校正SWOT方格'!$D$14:$M$23))</f>
        <v>14</v>
      </c>
      <c r="H16" s="16">
        <f>IF('3.SWOT方格調整'!H16="","",RANK('4.校正SWOT方格'!H16,'4.校正SWOT方格'!$D$14:$M$23))</f>
        <v>25</v>
      </c>
      <c r="I16" s="16" t="str">
        <f>IF('3.SWOT方格調整'!I16="","",RANK('4.校正SWOT方格'!I16,'4.校正SWOT方格'!$D$14:$M$23))</f>
        <v/>
      </c>
      <c r="J16" s="16" t="str">
        <f>IF('3.SWOT方格調整'!J16="","",RANK('4.校正SWOT方格'!J16,'4.校正SWOT方格'!$D$14:$M$23))</f>
        <v/>
      </c>
      <c r="K16" s="16" t="str">
        <f>IF('3.SWOT方格調整'!K16="","",RANK('4.校正SWOT方格'!K16,'4.校正SWOT方格'!$D$14:$M$23))</f>
        <v/>
      </c>
      <c r="L16" s="16" t="str">
        <f>IF('3.SWOT方格調整'!L16="","",RANK('4.校正SWOT方格'!L16,'4.校正SWOT方格'!$D$14:$M$23))</f>
        <v/>
      </c>
      <c r="M16" s="16" t="str">
        <f>IF('3.SWOT方格調整'!M16="","",RANK('4.校正SWOT方格'!M16,'4.校正SWOT方格'!$D$14:$M$23))</f>
        <v/>
      </c>
      <c r="N16" s="5">
        <f>IF('3.SWOT方格調整'!N16="","",RANK('4.校正SWOT方格'!N16,'4.校正SWOT方格'!$N$14:$W$23))</f>
        <v>17</v>
      </c>
      <c r="O16" s="16">
        <f>IF('3.SWOT方格調整'!O16="","",RANK('4.校正SWOT方格'!O16,'4.校正SWOT方格'!$N$14:$W$23))</f>
        <v>19</v>
      </c>
      <c r="P16" s="16">
        <f>IF('3.SWOT方格調整'!P16="","",RANK('4.校正SWOT方格'!P16,'4.校正SWOT方格'!$N$14:$W$23))</f>
        <v>18</v>
      </c>
      <c r="Q16" s="16">
        <f>IF('3.SWOT方格調整'!Q16="","",RANK('4.校正SWOT方格'!Q16,'4.校正SWOT方格'!$N$14:$W$23))</f>
        <v>19</v>
      </c>
      <c r="R16" s="16" t="str">
        <f>IF('3.SWOT方格調整'!R16="","",RANK('4.校正SWOT方格'!R16,'4.校正SWOT方格'!$N$14:$W$23))</f>
        <v/>
      </c>
      <c r="S16" s="16" t="str">
        <f>IF('3.SWOT方格調整'!S16="","",RANK('4.校正SWOT方格'!S16,'4.校正SWOT方格'!$N$14:$W$23))</f>
        <v/>
      </c>
      <c r="T16" s="16" t="str">
        <f>IF('3.SWOT方格調整'!T16="","",RANK('4.校正SWOT方格'!T16,'4.校正SWOT方格'!$N$14:$W$23))</f>
        <v/>
      </c>
      <c r="U16" s="16" t="str">
        <f>IF('3.SWOT方格調整'!U16="","",RANK('4.校正SWOT方格'!U16,'4.校正SWOT方格'!$N$14:$W$23))</f>
        <v/>
      </c>
      <c r="V16" s="16" t="str">
        <f>IF('3.SWOT方格調整'!V16="","",RANK('4.校正SWOT方格'!V16,'4.校正SWOT方格'!$N$14:$W$23))</f>
        <v/>
      </c>
      <c r="W16" s="17" t="str">
        <f>IF('3.SWOT方格調整'!W16="","",RANK('4.校正SWOT方格'!W16,'4.校正SWOT方格'!$N$14:$W$23))</f>
        <v/>
      </c>
    </row>
    <row r="17" spans="1:23" x14ac:dyDescent="0.25">
      <c r="A17" s="14" t="str">
        <f>SWOT方格!A17</f>
        <v>S4</v>
      </c>
      <c r="B17" s="15" t="str">
        <f>SWOT方格!B17</f>
        <v>家長和社區關心和樂意協助學校</v>
      </c>
      <c r="C17" s="16">
        <f>IF(SWOT方格!C17=0,"",SWOT方格!C17)</f>
        <v>5.5</v>
      </c>
      <c r="D17" s="5">
        <f>IF('3.SWOT方格調整'!D17="","",RANK('4.校正SWOT方格'!D17,'4.校正SWOT方格'!$D$14:$M$23))</f>
        <v>1</v>
      </c>
      <c r="E17" s="16">
        <f>IF('3.SWOT方格調整'!E17="","",RANK('4.校正SWOT方格'!E17,'4.校正SWOT方格'!$D$14:$M$23))</f>
        <v>15</v>
      </c>
      <c r="F17" s="16">
        <f>IF('3.SWOT方格調整'!F17="","",RANK('4.校正SWOT方格'!F17,'4.校正SWOT方格'!$D$14:$M$23))</f>
        <v>8</v>
      </c>
      <c r="G17" s="16">
        <f>IF('3.SWOT方格調整'!G17="","",RANK('4.校正SWOT方格'!G17,'4.校正SWOT方格'!$D$14:$M$23))</f>
        <v>4</v>
      </c>
      <c r="H17" s="16">
        <f>IF('3.SWOT方格調整'!H17="","",RANK('4.校正SWOT方格'!H17,'4.校正SWOT方格'!$D$14:$M$23))</f>
        <v>20</v>
      </c>
      <c r="I17" s="16" t="str">
        <f>IF('3.SWOT方格調整'!I17="","",RANK('4.校正SWOT方格'!I17,'4.校正SWOT方格'!$D$14:$M$23))</f>
        <v/>
      </c>
      <c r="J17" s="16" t="str">
        <f>IF('3.SWOT方格調整'!J17="","",RANK('4.校正SWOT方格'!J17,'4.校正SWOT方格'!$D$14:$M$23))</f>
        <v/>
      </c>
      <c r="K17" s="16" t="str">
        <f>IF('3.SWOT方格調整'!K17="","",RANK('4.校正SWOT方格'!K17,'4.校正SWOT方格'!$D$14:$M$23))</f>
        <v/>
      </c>
      <c r="L17" s="16" t="str">
        <f>IF('3.SWOT方格調整'!L17="","",RANK('4.校正SWOT方格'!L17,'4.校正SWOT方格'!$D$14:$M$23))</f>
        <v/>
      </c>
      <c r="M17" s="16" t="str">
        <f>IF('3.SWOT方格調整'!M17="","",RANK('4.校正SWOT方格'!M17,'4.校正SWOT方格'!$D$14:$M$23))</f>
        <v/>
      </c>
      <c r="N17" s="5">
        <f>IF('3.SWOT方格調整'!N17="","",RANK('4.校正SWOT方格'!N17,'4.校正SWOT方格'!$N$14:$W$23))</f>
        <v>1</v>
      </c>
      <c r="O17" s="16">
        <f>IF('3.SWOT方格調整'!O17="","",RANK('4.校正SWOT方格'!O17,'4.校正SWOT方格'!$N$14:$W$23))</f>
        <v>9</v>
      </c>
      <c r="P17" s="16">
        <f>IF('3.SWOT方格調整'!P17="","",RANK('4.校正SWOT方格'!P17,'4.校正SWOT方格'!$N$14:$W$23))</f>
        <v>2</v>
      </c>
      <c r="Q17" s="16">
        <f>IF('3.SWOT方格調整'!Q17="","",RANK('4.校正SWOT方格'!Q17,'4.校正SWOT方格'!$N$14:$W$23))</f>
        <v>9</v>
      </c>
      <c r="R17" s="16" t="str">
        <f>IF('3.SWOT方格調整'!R17="","",RANK('4.校正SWOT方格'!R17,'4.校正SWOT方格'!$N$14:$W$23))</f>
        <v/>
      </c>
      <c r="S17" s="16" t="str">
        <f>IF('3.SWOT方格調整'!S17="","",RANK('4.校正SWOT方格'!S17,'4.校正SWOT方格'!$N$14:$W$23))</f>
        <v/>
      </c>
      <c r="T17" s="16" t="str">
        <f>IF('3.SWOT方格調整'!T17="","",RANK('4.校正SWOT方格'!T17,'4.校正SWOT方格'!$N$14:$W$23))</f>
        <v/>
      </c>
      <c r="U17" s="16" t="str">
        <f>IF('3.SWOT方格調整'!U17="","",RANK('4.校正SWOT方格'!U17,'4.校正SWOT方格'!$N$14:$W$23))</f>
        <v/>
      </c>
      <c r="V17" s="16" t="str">
        <f>IF('3.SWOT方格調整'!V17="","",RANK('4.校正SWOT方格'!V17,'4.校正SWOT方格'!$N$14:$W$23))</f>
        <v/>
      </c>
      <c r="W17" s="17" t="str">
        <f>IF('3.SWOT方格調整'!W17="","",RANK('4.校正SWOT方格'!W17,'4.校正SWOT方格'!$N$14:$W$23))</f>
        <v/>
      </c>
    </row>
    <row r="18" spans="1:23" x14ac:dyDescent="0.25">
      <c r="A18" s="14" t="str">
        <f>SWOT方格!A18</f>
        <v>S5</v>
      </c>
      <c r="B18" s="15" t="str">
        <f>SWOT方格!B18</f>
        <v>學校特色教學團隊強且成果多</v>
      </c>
      <c r="C18" s="16">
        <f>IF(SWOT方格!C18=0,"",SWOT方格!C18)</f>
        <v>5</v>
      </c>
      <c r="D18" s="5">
        <f>IF('3.SWOT方格調整'!D18="","",RANK('4.校正SWOT方格'!D18,'4.校正SWOT方格'!$D$14:$M$23))</f>
        <v>2</v>
      </c>
      <c r="E18" s="16">
        <f>IF('3.SWOT方格調整'!E18="","",RANK('4.校正SWOT方格'!E18,'4.校正SWOT方格'!$D$14:$M$23))</f>
        <v>17</v>
      </c>
      <c r="F18" s="16">
        <f>IF('3.SWOT方格調整'!F18="","",RANK('4.校正SWOT方格'!F18,'4.校正SWOT方格'!$D$14:$M$23))</f>
        <v>10</v>
      </c>
      <c r="G18" s="16">
        <f>IF('3.SWOT方格調整'!G18="","",RANK('4.校正SWOT方格'!G18,'4.校正SWOT方格'!$D$14:$M$23))</f>
        <v>6</v>
      </c>
      <c r="H18" s="16">
        <f>IF('3.SWOT方格調整'!H18="","",RANK('4.校正SWOT方格'!H18,'4.校正SWOT方格'!$D$14:$M$23))</f>
        <v>21</v>
      </c>
      <c r="I18" s="16" t="str">
        <f>IF('3.SWOT方格調整'!I18="","",RANK('4.校正SWOT方格'!I18,'4.校正SWOT方格'!$D$14:$M$23))</f>
        <v/>
      </c>
      <c r="J18" s="16" t="str">
        <f>IF('3.SWOT方格調整'!J18="","",RANK('4.校正SWOT方格'!J18,'4.校正SWOT方格'!$D$14:$M$23))</f>
        <v/>
      </c>
      <c r="K18" s="16" t="str">
        <f>IF('3.SWOT方格調整'!K18="","",RANK('4.校正SWOT方格'!K18,'4.校正SWOT方格'!$D$14:$M$23))</f>
        <v/>
      </c>
      <c r="L18" s="16" t="str">
        <f>IF('3.SWOT方格調整'!L18="","",RANK('4.校正SWOT方格'!L18,'4.校正SWOT方格'!$D$14:$M$23))</f>
        <v/>
      </c>
      <c r="M18" s="16" t="str">
        <f>IF('3.SWOT方格調整'!M18="","",RANK('4.校正SWOT方格'!M18,'4.校正SWOT方格'!$D$14:$M$23))</f>
        <v/>
      </c>
      <c r="N18" s="5">
        <f>IF('3.SWOT方格調整'!N18="","",RANK('4.校正SWOT方格'!N18,'4.校正SWOT方格'!$N$14:$W$23))</f>
        <v>2</v>
      </c>
      <c r="O18" s="16">
        <f>IF('3.SWOT方格調整'!O18="","",RANK('4.校正SWOT方格'!O18,'4.校正SWOT方格'!$N$14:$W$23))</f>
        <v>11</v>
      </c>
      <c r="P18" s="16">
        <f>IF('3.SWOT方格調整'!P18="","",RANK('4.校正SWOT方格'!P18,'4.校正SWOT方格'!$N$14:$W$23))</f>
        <v>5</v>
      </c>
      <c r="Q18" s="16">
        <f>IF('3.SWOT方格調整'!Q18="","",RANK('4.校正SWOT方格'!Q18,'4.校正SWOT方格'!$N$14:$W$23))</f>
        <v>11</v>
      </c>
      <c r="R18" s="16" t="str">
        <f>IF('3.SWOT方格調整'!R18="","",RANK('4.校正SWOT方格'!R18,'4.校正SWOT方格'!$N$14:$W$23))</f>
        <v/>
      </c>
      <c r="S18" s="16" t="str">
        <f>IF('3.SWOT方格調整'!S18="","",RANK('4.校正SWOT方格'!S18,'4.校正SWOT方格'!$N$14:$W$23))</f>
        <v/>
      </c>
      <c r="T18" s="16" t="str">
        <f>IF('3.SWOT方格調整'!T18="","",RANK('4.校正SWOT方格'!T18,'4.校正SWOT方格'!$N$14:$W$23))</f>
        <v/>
      </c>
      <c r="U18" s="16" t="str">
        <f>IF('3.SWOT方格調整'!U18="","",RANK('4.校正SWOT方格'!U18,'4.校正SWOT方格'!$N$14:$W$23))</f>
        <v/>
      </c>
      <c r="V18" s="16" t="str">
        <f>IF('3.SWOT方格調整'!V18="","",RANK('4.校正SWOT方格'!V18,'4.校正SWOT方格'!$N$14:$W$23))</f>
        <v/>
      </c>
      <c r="W18" s="17" t="str">
        <f>IF('3.SWOT方格調整'!W18="","",RANK('4.校正SWOT方格'!W18,'4.校正SWOT方格'!$N$14:$W$23))</f>
        <v/>
      </c>
    </row>
    <row r="19" spans="1:23" x14ac:dyDescent="0.25">
      <c r="A19" s="14" t="str">
        <f>SWOT方格!A19</f>
        <v>S6</v>
      </c>
      <c r="B19" s="15" t="str">
        <f>SWOT方格!B19</f>
        <v xml:space="preserve"> </v>
      </c>
      <c r="C19" s="16" t="str">
        <f>IF(SWOT方格!C19=0,"",SWOT方格!C19)</f>
        <v/>
      </c>
      <c r="D19" s="5" t="str">
        <f>IF('3.SWOT方格調整'!D19="","",RANK('4.校正SWOT方格'!D19,'4.校正SWOT方格'!$D$14:$M$23))</f>
        <v/>
      </c>
      <c r="E19" s="16" t="str">
        <f>IF('3.SWOT方格調整'!E19="","",RANK('4.校正SWOT方格'!E19,'4.校正SWOT方格'!$D$14:$M$23))</f>
        <v/>
      </c>
      <c r="F19" s="16" t="str">
        <f>IF('3.SWOT方格調整'!F19="","",RANK('4.校正SWOT方格'!F19,'4.校正SWOT方格'!$D$14:$M$23))</f>
        <v/>
      </c>
      <c r="G19" s="16" t="str">
        <f>IF('3.SWOT方格調整'!G19="","",RANK('4.校正SWOT方格'!G19,'4.校正SWOT方格'!$D$14:$M$23))</f>
        <v/>
      </c>
      <c r="H19" s="16" t="str">
        <f>IF('3.SWOT方格調整'!H19="","",RANK('4.校正SWOT方格'!H19,'4.校正SWOT方格'!$D$14:$M$23))</f>
        <v/>
      </c>
      <c r="I19" s="16" t="str">
        <f>IF('3.SWOT方格調整'!I19="","",RANK('4.校正SWOT方格'!I19,'4.校正SWOT方格'!$D$14:$M$23))</f>
        <v/>
      </c>
      <c r="J19" s="16" t="str">
        <f>IF('3.SWOT方格調整'!J19="","",RANK('4.校正SWOT方格'!J19,'4.校正SWOT方格'!$D$14:$M$23))</f>
        <v/>
      </c>
      <c r="K19" s="16" t="str">
        <f>IF('3.SWOT方格調整'!K19="","",RANK('4.校正SWOT方格'!K19,'4.校正SWOT方格'!$D$14:$M$23))</f>
        <v/>
      </c>
      <c r="L19" s="16" t="str">
        <f>IF('3.SWOT方格調整'!L19="","",RANK('4.校正SWOT方格'!L19,'4.校正SWOT方格'!$D$14:$M$23))</f>
        <v/>
      </c>
      <c r="M19" s="16" t="str">
        <f>IF('3.SWOT方格調整'!M19="","",RANK('4.校正SWOT方格'!M19,'4.校正SWOT方格'!$D$14:$M$23))</f>
        <v/>
      </c>
      <c r="N19" s="5" t="str">
        <f>IF('3.SWOT方格調整'!N19="","",RANK('4.校正SWOT方格'!N19,'4.校正SWOT方格'!$N$14:$W$23))</f>
        <v/>
      </c>
      <c r="O19" s="16" t="str">
        <f>IF('3.SWOT方格調整'!O19="","",RANK('4.校正SWOT方格'!O19,'4.校正SWOT方格'!$N$14:$W$23))</f>
        <v/>
      </c>
      <c r="P19" s="16" t="str">
        <f>IF('3.SWOT方格調整'!P19="","",RANK('4.校正SWOT方格'!P19,'4.校正SWOT方格'!$N$14:$W$23))</f>
        <v/>
      </c>
      <c r="Q19" s="16" t="str">
        <f>IF('3.SWOT方格調整'!Q19="","",RANK('4.校正SWOT方格'!Q19,'4.校正SWOT方格'!$N$14:$W$23))</f>
        <v/>
      </c>
      <c r="R19" s="16" t="str">
        <f>IF('3.SWOT方格調整'!R19="","",RANK('4.校正SWOT方格'!R19,'4.校正SWOT方格'!$N$14:$W$23))</f>
        <v/>
      </c>
      <c r="S19" s="16" t="str">
        <f>IF('3.SWOT方格調整'!S19="","",RANK('4.校正SWOT方格'!S19,'4.校正SWOT方格'!$N$14:$W$23))</f>
        <v/>
      </c>
      <c r="T19" s="16" t="str">
        <f>IF('3.SWOT方格調整'!T19="","",RANK('4.校正SWOT方格'!T19,'4.校正SWOT方格'!$N$14:$W$23))</f>
        <v/>
      </c>
      <c r="U19" s="16" t="str">
        <f>IF('3.SWOT方格調整'!U19="","",RANK('4.校正SWOT方格'!U19,'4.校正SWOT方格'!$N$14:$W$23))</f>
        <v/>
      </c>
      <c r="V19" s="16" t="str">
        <f>IF('3.SWOT方格調整'!V19="","",RANK('4.校正SWOT方格'!V19,'4.校正SWOT方格'!$N$14:$W$23))</f>
        <v/>
      </c>
      <c r="W19" s="17" t="str">
        <f>IF('3.SWOT方格調整'!W19="","",RANK('4.校正SWOT方格'!W19,'4.校正SWOT方格'!$N$14:$W$23))</f>
        <v/>
      </c>
    </row>
    <row r="20" spans="1:23" x14ac:dyDescent="0.25">
      <c r="A20" s="14" t="str">
        <f>SWOT方格!A20</f>
        <v>S7</v>
      </c>
      <c r="B20" s="15" t="str">
        <f>SWOT方格!B20</f>
        <v xml:space="preserve"> </v>
      </c>
      <c r="C20" s="16" t="str">
        <f>IF(SWOT方格!C20=0,"",SWOT方格!C20)</f>
        <v/>
      </c>
      <c r="D20" s="5" t="str">
        <f>IF('3.SWOT方格調整'!D20="","",RANK('4.校正SWOT方格'!D20,'4.校正SWOT方格'!$D$14:$M$23))</f>
        <v/>
      </c>
      <c r="E20" s="16" t="str">
        <f>IF('3.SWOT方格調整'!E20="","",RANK('4.校正SWOT方格'!E20,'4.校正SWOT方格'!$D$14:$M$23))</f>
        <v/>
      </c>
      <c r="F20" s="16" t="str">
        <f>IF('3.SWOT方格調整'!F20="","",RANK('4.校正SWOT方格'!F20,'4.校正SWOT方格'!$D$14:$M$23))</f>
        <v/>
      </c>
      <c r="G20" s="16" t="str">
        <f>IF('3.SWOT方格調整'!G20="","",RANK('4.校正SWOT方格'!G20,'4.校正SWOT方格'!$D$14:$M$23))</f>
        <v/>
      </c>
      <c r="H20" s="16" t="str">
        <f>IF('3.SWOT方格調整'!H20="","",RANK('4.校正SWOT方格'!H20,'4.校正SWOT方格'!$D$14:$M$23))</f>
        <v/>
      </c>
      <c r="I20" s="16" t="str">
        <f>IF('3.SWOT方格調整'!I20="","",RANK('4.校正SWOT方格'!I20,'4.校正SWOT方格'!$D$14:$M$23))</f>
        <v/>
      </c>
      <c r="J20" s="16" t="str">
        <f>IF('3.SWOT方格調整'!J20="","",RANK('4.校正SWOT方格'!J20,'4.校正SWOT方格'!$D$14:$M$23))</f>
        <v/>
      </c>
      <c r="K20" s="16" t="str">
        <f>IF('3.SWOT方格調整'!K20="","",RANK('4.校正SWOT方格'!K20,'4.校正SWOT方格'!$D$14:$M$23))</f>
        <v/>
      </c>
      <c r="L20" s="16" t="str">
        <f>IF('3.SWOT方格調整'!L20="","",RANK('4.校正SWOT方格'!L20,'4.校正SWOT方格'!$D$14:$M$23))</f>
        <v/>
      </c>
      <c r="M20" s="16" t="str">
        <f>IF('3.SWOT方格調整'!M20="","",RANK('4.校正SWOT方格'!M20,'4.校正SWOT方格'!$D$14:$M$23))</f>
        <v/>
      </c>
      <c r="N20" s="5" t="str">
        <f>IF('3.SWOT方格調整'!N20="","",RANK('4.校正SWOT方格'!N20,'4.校正SWOT方格'!$N$14:$W$23))</f>
        <v/>
      </c>
      <c r="O20" s="16" t="str">
        <f>IF('3.SWOT方格調整'!O20="","",RANK('4.校正SWOT方格'!O20,'4.校正SWOT方格'!$N$14:$W$23))</f>
        <v/>
      </c>
      <c r="P20" s="16" t="str">
        <f>IF('3.SWOT方格調整'!P20="","",RANK('4.校正SWOT方格'!P20,'4.校正SWOT方格'!$N$14:$W$23))</f>
        <v/>
      </c>
      <c r="Q20" s="16" t="str">
        <f>IF('3.SWOT方格調整'!Q20="","",RANK('4.校正SWOT方格'!Q20,'4.校正SWOT方格'!$N$14:$W$23))</f>
        <v/>
      </c>
      <c r="R20" s="16" t="str">
        <f>IF('3.SWOT方格調整'!R20="","",RANK('4.校正SWOT方格'!R20,'4.校正SWOT方格'!$N$14:$W$23))</f>
        <v/>
      </c>
      <c r="S20" s="16" t="str">
        <f>IF('3.SWOT方格調整'!S20="","",RANK('4.校正SWOT方格'!S20,'4.校正SWOT方格'!$N$14:$W$23))</f>
        <v/>
      </c>
      <c r="T20" s="16" t="str">
        <f>IF('3.SWOT方格調整'!T20="","",RANK('4.校正SWOT方格'!T20,'4.校正SWOT方格'!$N$14:$W$23))</f>
        <v/>
      </c>
      <c r="U20" s="16" t="str">
        <f>IF('3.SWOT方格調整'!U20="","",RANK('4.校正SWOT方格'!U20,'4.校正SWOT方格'!$N$14:$W$23))</f>
        <v/>
      </c>
      <c r="V20" s="16" t="str">
        <f>IF('3.SWOT方格調整'!V20="","",RANK('4.校正SWOT方格'!V20,'4.校正SWOT方格'!$N$14:$W$23))</f>
        <v/>
      </c>
      <c r="W20" s="17" t="str">
        <f>IF('3.SWOT方格調整'!W20="","",RANK('4.校正SWOT方格'!W20,'4.校正SWOT方格'!$N$14:$W$23))</f>
        <v/>
      </c>
    </row>
    <row r="21" spans="1:23" x14ac:dyDescent="0.25">
      <c r="A21" s="14" t="str">
        <f>SWOT方格!A21</f>
        <v>S8</v>
      </c>
      <c r="B21" s="15" t="str">
        <f>SWOT方格!B21</f>
        <v xml:space="preserve"> </v>
      </c>
      <c r="C21" s="16" t="str">
        <f>IF(SWOT方格!C21=0,"",SWOT方格!C21)</f>
        <v/>
      </c>
      <c r="D21" s="5" t="str">
        <f>IF('3.SWOT方格調整'!D21="","",RANK('4.校正SWOT方格'!D21,'4.校正SWOT方格'!$D$14:$M$23))</f>
        <v/>
      </c>
      <c r="E21" s="16" t="str">
        <f>IF('3.SWOT方格調整'!E21="","",RANK('4.校正SWOT方格'!E21,'4.校正SWOT方格'!$D$14:$M$23))</f>
        <v/>
      </c>
      <c r="F21" s="16" t="str">
        <f>IF('3.SWOT方格調整'!F21="","",RANK('4.校正SWOT方格'!F21,'4.校正SWOT方格'!$D$14:$M$23))</f>
        <v/>
      </c>
      <c r="G21" s="16" t="str">
        <f>IF('3.SWOT方格調整'!G21="","",RANK('4.校正SWOT方格'!G21,'4.校正SWOT方格'!$D$14:$M$23))</f>
        <v/>
      </c>
      <c r="H21" s="16" t="str">
        <f>IF('3.SWOT方格調整'!H21="","",RANK('4.校正SWOT方格'!H21,'4.校正SWOT方格'!$D$14:$M$23))</f>
        <v/>
      </c>
      <c r="I21" s="16" t="str">
        <f>IF('3.SWOT方格調整'!I21="","",RANK('4.校正SWOT方格'!I21,'4.校正SWOT方格'!$D$14:$M$23))</f>
        <v/>
      </c>
      <c r="J21" s="16" t="str">
        <f>IF('3.SWOT方格調整'!J21="","",RANK('4.校正SWOT方格'!J21,'4.校正SWOT方格'!$D$14:$M$23))</f>
        <v/>
      </c>
      <c r="K21" s="16" t="str">
        <f>IF('3.SWOT方格調整'!K21="","",RANK('4.校正SWOT方格'!K21,'4.校正SWOT方格'!$D$14:$M$23))</f>
        <v/>
      </c>
      <c r="L21" s="16" t="str">
        <f>IF('3.SWOT方格調整'!L21="","",RANK('4.校正SWOT方格'!L21,'4.校正SWOT方格'!$D$14:$M$23))</f>
        <v/>
      </c>
      <c r="M21" s="16" t="str">
        <f>IF('3.SWOT方格調整'!M21="","",RANK('4.校正SWOT方格'!M21,'4.校正SWOT方格'!$D$14:$M$23))</f>
        <v/>
      </c>
      <c r="N21" s="5" t="str">
        <f>IF('3.SWOT方格調整'!N21="","",RANK('4.校正SWOT方格'!N21,'4.校正SWOT方格'!$N$14:$W$23))</f>
        <v/>
      </c>
      <c r="O21" s="16" t="str">
        <f>IF('3.SWOT方格調整'!O21="","",RANK('4.校正SWOT方格'!O21,'4.校正SWOT方格'!$N$14:$W$23))</f>
        <v/>
      </c>
      <c r="P21" s="16" t="str">
        <f>IF('3.SWOT方格調整'!P21="","",RANK('4.校正SWOT方格'!P21,'4.校正SWOT方格'!$N$14:$W$23))</f>
        <v/>
      </c>
      <c r="Q21" s="16" t="str">
        <f>IF('3.SWOT方格調整'!Q21="","",RANK('4.校正SWOT方格'!Q21,'4.校正SWOT方格'!$N$14:$W$23))</f>
        <v/>
      </c>
      <c r="R21" s="16" t="str">
        <f>IF('3.SWOT方格調整'!R21="","",RANK('4.校正SWOT方格'!R21,'4.校正SWOT方格'!$N$14:$W$23))</f>
        <v/>
      </c>
      <c r="S21" s="16" t="str">
        <f>IF('3.SWOT方格調整'!S21="","",RANK('4.校正SWOT方格'!S21,'4.校正SWOT方格'!$N$14:$W$23))</f>
        <v/>
      </c>
      <c r="T21" s="16" t="str">
        <f>IF('3.SWOT方格調整'!T21="","",RANK('4.校正SWOT方格'!T21,'4.校正SWOT方格'!$N$14:$W$23))</f>
        <v/>
      </c>
      <c r="U21" s="16" t="str">
        <f>IF('3.SWOT方格調整'!U21="","",RANK('4.校正SWOT方格'!U21,'4.校正SWOT方格'!$N$14:$W$23))</f>
        <v/>
      </c>
      <c r="V21" s="16" t="str">
        <f>IF('3.SWOT方格調整'!V21="","",RANK('4.校正SWOT方格'!V21,'4.校正SWOT方格'!$N$14:$W$23))</f>
        <v/>
      </c>
      <c r="W21" s="17" t="str">
        <f>IF('3.SWOT方格調整'!W21="","",RANK('4.校正SWOT方格'!W21,'4.校正SWOT方格'!$N$14:$W$23))</f>
        <v/>
      </c>
    </row>
    <row r="22" spans="1:23" x14ac:dyDescent="0.25">
      <c r="A22" s="14" t="str">
        <f>SWOT方格!A22</f>
        <v>S9</v>
      </c>
      <c r="B22" s="15" t="str">
        <f>SWOT方格!B22</f>
        <v xml:space="preserve"> </v>
      </c>
      <c r="C22" s="16" t="str">
        <f>IF(SWOT方格!C22=0,"",SWOT方格!C22)</f>
        <v/>
      </c>
      <c r="D22" s="5" t="str">
        <f>IF('3.SWOT方格調整'!D22="","",RANK('4.校正SWOT方格'!D22,'4.校正SWOT方格'!$D$14:$M$23))</f>
        <v/>
      </c>
      <c r="E22" s="16" t="str">
        <f>IF('3.SWOT方格調整'!E22="","",RANK('4.校正SWOT方格'!E22,'4.校正SWOT方格'!$D$14:$M$23))</f>
        <v/>
      </c>
      <c r="F22" s="16" t="str">
        <f>IF('3.SWOT方格調整'!F22="","",RANK('4.校正SWOT方格'!F22,'4.校正SWOT方格'!$D$14:$M$23))</f>
        <v/>
      </c>
      <c r="G22" s="16" t="str">
        <f>IF('3.SWOT方格調整'!G22="","",RANK('4.校正SWOT方格'!G22,'4.校正SWOT方格'!$D$14:$M$23))</f>
        <v/>
      </c>
      <c r="H22" s="16" t="str">
        <f>IF('3.SWOT方格調整'!H22="","",RANK('4.校正SWOT方格'!H22,'4.校正SWOT方格'!$D$14:$M$23))</f>
        <v/>
      </c>
      <c r="I22" s="16" t="str">
        <f>IF('3.SWOT方格調整'!I22="","",RANK('4.校正SWOT方格'!I22,'4.校正SWOT方格'!$D$14:$M$23))</f>
        <v/>
      </c>
      <c r="J22" s="16" t="str">
        <f>IF('3.SWOT方格調整'!J22="","",RANK('4.校正SWOT方格'!J22,'4.校正SWOT方格'!$D$14:$M$23))</f>
        <v/>
      </c>
      <c r="K22" s="16" t="str">
        <f>IF('3.SWOT方格調整'!K22="","",RANK('4.校正SWOT方格'!K22,'4.校正SWOT方格'!$D$14:$M$23))</f>
        <v/>
      </c>
      <c r="L22" s="16" t="str">
        <f>IF('3.SWOT方格調整'!L22="","",RANK('4.校正SWOT方格'!L22,'4.校正SWOT方格'!$D$14:$M$23))</f>
        <v/>
      </c>
      <c r="M22" s="16" t="str">
        <f>IF('3.SWOT方格調整'!M22="","",RANK('4.校正SWOT方格'!M22,'4.校正SWOT方格'!$D$14:$M$23))</f>
        <v/>
      </c>
      <c r="N22" s="5" t="str">
        <f>IF('3.SWOT方格調整'!N22="","",RANK('4.校正SWOT方格'!N22,'4.校正SWOT方格'!$N$14:$W$23))</f>
        <v/>
      </c>
      <c r="O22" s="16" t="str">
        <f>IF('3.SWOT方格調整'!O22="","",RANK('4.校正SWOT方格'!O22,'4.校正SWOT方格'!$N$14:$W$23))</f>
        <v/>
      </c>
      <c r="P22" s="16" t="str">
        <f>IF('3.SWOT方格調整'!P22="","",RANK('4.校正SWOT方格'!P22,'4.校正SWOT方格'!$N$14:$W$23))</f>
        <v/>
      </c>
      <c r="Q22" s="16" t="str">
        <f>IF('3.SWOT方格調整'!Q22="","",RANK('4.校正SWOT方格'!Q22,'4.校正SWOT方格'!$N$14:$W$23))</f>
        <v/>
      </c>
      <c r="R22" s="16" t="str">
        <f>IF('3.SWOT方格調整'!R22="","",RANK('4.校正SWOT方格'!R22,'4.校正SWOT方格'!$N$14:$W$23))</f>
        <v/>
      </c>
      <c r="S22" s="16" t="str">
        <f>IF('3.SWOT方格調整'!S22="","",RANK('4.校正SWOT方格'!S22,'4.校正SWOT方格'!$N$14:$W$23))</f>
        <v/>
      </c>
      <c r="T22" s="16" t="str">
        <f>IF('3.SWOT方格調整'!T22="","",RANK('4.校正SWOT方格'!T22,'4.校正SWOT方格'!$N$14:$W$23))</f>
        <v/>
      </c>
      <c r="U22" s="16" t="str">
        <f>IF('3.SWOT方格調整'!U22="","",RANK('4.校正SWOT方格'!U22,'4.校正SWOT方格'!$N$14:$W$23))</f>
        <v/>
      </c>
      <c r="V22" s="16" t="str">
        <f>IF('3.SWOT方格調整'!V22="","",RANK('4.校正SWOT方格'!V22,'4.校正SWOT方格'!$N$14:$W$23))</f>
        <v/>
      </c>
      <c r="W22" s="17" t="str">
        <f>IF('3.SWOT方格調整'!W22="","",RANK('4.校正SWOT方格'!W22,'4.校正SWOT方格'!$N$14:$W$23))</f>
        <v/>
      </c>
    </row>
    <row r="23" spans="1:23" x14ac:dyDescent="0.25">
      <c r="A23" s="18" t="str">
        <f>SWOT方格!A23</f>
        <v>S10</v>
      </c>
      <c r="B23" s="19" t="str">
        <f>SWOT方格!B23</f>
        <v xml:space="preserve"> </v>
      </c>
      <c r="C23" s="10" t="str">
        <f>IF(SWOT方格!C23=0,"",SWOT方格!C23)</f>
        <v/>
      </c>
      <c r="D23" s="5" t="str">
        <f>IF('3.SWOT方格調整'!D23="","",RANK('4.校正SWOT方格'!D23,'4.校正SWOT方格'!$D$14:$M$23))</f>
        <v/>
      </c>
      <c r="E23" s="16" t="str">
        <f>IF('3.SWOT方格調整'!E23="","",RANK('4.校正SWOT方格'!E23,'4.校正SWOT方格'!$D$14:$M$23))</f>
        <v/>
      </c>
      <c r="F23" s="16" t="str">
        <f>IF('3.SWOT方格調整'!F23="","",RANK('4.校正SWOT方格'!F23,'4.校正SWOT方格'!$D$14:$M$23))</f>
        <v/>
      </c>
      <c r="G23" s="16" t="str">
        <f>IF('3.SWOT方格調整'!G23="","",RANK('4.校正SWOT方格'!G23,'4.校正SWOT方格'!$D$14:$M$23))</f>
        <v/>
      </c>
      <c r="H23" s="16" t="str">
        <f>IF('3.SWOT方格調整'!H23="","",RANK('4.校正SWOT方格'!H23,'4.校正SWOT方格'!$D$14:$M$23))</f>
        <v/>
      </c>
      <c r="I23" s="16" t="str">
        <f>IF('3.SWOT方格調整'!I23="","",RANK('4.校正SWOT方格'!I23,'4.校正SWOT方格'!$D$14:$M$23))</f>
        <v/>
      </c>
      <c r="J23" s="16" t="str">
        <f>IF('3.SWOT方格調整'!J23="","",RANK('4.校正SWOT方格'!J23,'4.校正SWOT方格'!$D$14:$M$23))</f>
        <v/>
      </c>
      <c r="K23" s="16" t="str">
        <f>IF('3.SWOT方格調整'!K23="","",RANK('4.校正SWOT方格'!K23,'4.校正SWOT方格'!$D$14:$M$23))</f>
        <v/>
      </c>
      <c r="L23" s="16" t="str">
        <f>IF('3.SWOT方格調整'!L23="","",RANK('4.校正SWOT方格'!L23,'4.校正SWOT方格'!$D$14:$M$23))</f>
        <v/>
      </c>
      <c r="M23" s="16" t="str">
        <f>IF('3.SWOT方格調整'!M23="","",RANK('4.校正SWOT方格'!M23,'4.校正SWOT方格'!$D$14:$M$23))</f>
        <v/>
      </c>
      <c r="N23" s="5" t="str">
        <f>IF('3.SWOT方格調整'!N23="","",RANK('4.校正SWOT方格'!N23,'4.校正SWOT方格'!$N$14:$W$23))</f>
        <v/>
      </c>
      <c r="O23" s="16" t="str">
        <f>IF('3.SWOT方格調整'!O23="","",RANK('4.校正SWOT方格'!O23,'4.校正SWOT方格'!$N$14:$W$23))</f>
        <v/>
      </c>
      <c r="P23" s="16" t="str">
        <f>IF('3.SWOT方格調整'!P23="","",RANK('4.校正SWOT方格'!P23,'4.校正SWOT方格'!$N$14:$W$23))</f>
        <v/>
      </c>
      <c r="Q23" s="16" t="str">
        <f>IF('3.SWOT方格調整'!Q23="","",RANK('4.校正SWOT方格'!Q23,'4.校正SWOT方格'!$N$14:$W$23))</f>
        <v/>
      </c>
      <c r="R23" s="16" t="str">
        <f>IF('3.SWOT方格調整'!R23="","",RANK('4.校正SWOT方格'!R23,'4.校正SWOT方格'!$N$14:$W$23))</f>
        <v/>
      </c>
      <c r="S23" s="16" t="str">
        <f>IF('3.SWOT方格調整'!S23="","",RANK('4.校正SWOT方格'!S23,'4.校正SWOT方格'!$N$14:$W$23))</f>
        <v/>
      </c>
      <c r="T23" s="16" t="str">
        <f>IF('3.SWOT方格調整'!T23="","",RANK('4.校正SWOT方格'!T23,'4.校正SWOT方格'!$N$14:$W$23))</f>
        <v/>
      </c>
      <c r="U23" s="16" t="str">
        <f>IF('3.SWOT方格調整'!U23="","",RANK('4.校正SWOT方格'!U23,'4.校正SWOT方格'!$N$14:$W$23))</f>
        <v/>
      </c>
      <c r="V23" s="16" t="str">
        <f>IF('3.SWOT方格調整'!V23="","",RANK('4.校正SWOT方格'!V23,'4.校正SWOT方格'!$N$14:$W$23))</f>
        <v/>
      </c>
      <c r="W23" s="17" t="str">
        <f>IF('3.SWOT方格調整'!W23="","",RANK('4.校正SWOT方格'!W23,'4.校正SWOT方格'!$N$14:$W$23))</f>
        <v/>
      </c>
    </row>
    <row r="24" spans="1:23" s="13" customFormat="1" x14ac:dyDescent="0.25">
      <c r="A24" s="12" t="str">
        <f>SWOT方格!A24</f>
        <v>W1</v>
      </c>
      <c r="B24" s="13" t="str">
        <f>SWOT方格!B24</f>
        <v>教師年齡偏高多數屆臨退休</v>
      </c>
      <c r="C24" s="7">
        <f>IF(SWOT方格!C24=0,"",SWOT方格!C24)</f>
        <v>3</v>
      </c>
      <c r="D24" s="6">
        <f>IF('3.SWOT方格調整'!D24="","",RANK('4.校正SWOT方格'!D24,'4.校正SWOT方格'!$D$24:$M$33))</f>
        <v>11</v>
      </c>
      <c r="E24" s="7">
        <f>IF('3.SWOT方格調整'!E24="","",RANK('4.校正SWOT方格'!E24,'4.校正SWOT方格'!$D$24:$M$33))</f>
        <v>23</v>
      </c>
      <c r="F24" s="7">
        <f>IF('3.SWOT方格調整'!F24="","",RANK('4.校正SWOT方格'!F24,'4.校正SWOT方格'!$D$24:$M$33))</f>
        <v>16</v>
      </c>
      <c r="G24" s="7">
        <f>IF('3.SWOT方格調整'!G24="","",RANK('4.校正SWOT方格'!G24,'4.校正SWOT方格'!$D$24:$M$33))</f>
        <v>13</v>
      </c>
      <c r="H24" s="7">
        <f>IF('3.SWOT方格調整'!H24="","",RANK('4.校正SWOT方格'!H24,'4.校正SWOT方格'!$D$24:$M$33))</f>
        <v>25</v>
      </c>
      <c r="I24" s="7" t="str">
        <f>IF('3.SWOT方格調整'!I24="","",RANK('4.校正SWOT方格'!I24,'4.校正SWOT方格'!$D$24:$M$33))</f>
        <v/>
      </c>
      <c r="J24" s="7" t="str">
        <f>IF('3.SWOT方格調整'!J24="","",RANK('4.校正SWOT方格'!J24,'4.校正SWOT方格'!$D$24:$M$33))</f>
        <v/>
      </c>
      <c r="K24" s="7" t="str">
        <f>IF('3.SWOT方格調整'!K24="","",RANK('4.校正SWOT方格'!K24,'4.校正SWOT方格'!$D$24:$M$33))</f>
        <v/>
      </c>
      <c r="L24" s="7" t="str">
        <f>IF('3.SWOT方格調整'!L24="","",RANK('4.校正SWOT方格'!L24,'4.校正SWOT方格'!$D$24:$M$33))</f>
        <v/>
      </c>
      <c r="M24" s="7" t="str">
        <f>IF('3.SWOT方格調整'!M24="","",RANK('4.校正SWOT方格'!M24,'4.校正SWOT方格'!$D$24:$M$33))</f>
        <v/>
      </c>
      <c r="N24" s="6">
        <f>IF('3.SWOT方格調整'!N24="","",RANK('4.校正SWOT方格'!N24,'4.校正SWOT方格'!$N$24:$W$33))</f>
        <v>15</v>
      </c>
      <c r="O24" s="7">
        <f>IF('3.SWOT方格調整'!O24="","",RANK('4.校正SWOT方格'!O24,'4.校正SWOT方格'!$N$24:$W$33))</f>
        <v>19</v>
      </c>
      <c r="P24" s="7">
        <f>IF('3.SWOT方格調整'!P24="","",RANK('4.校正SWOT方格'!P24,'4.校正SWOT方格'!$N$24:$W$33))</f>
        <v>16</v>
      </c>
      <c r="Q24" s="7">
        <f>IF('3.SWOT方格調整'!Q24="","",RANK('4.校正SWOT方格'!Q24,'4.校正SWOT方格'!$N$24:$W$33))</f>
        <v>19</v>
      </c>
      <c r="R24" s="7" t="str">
        <f>IF('3.SWOT方格調整'!R24="","",RANK('4.校正SWOT方格'!R24,'4.校正SWOT方格'!$N$24:$W$33))</f>
        <v/>
      </c>
      <c r="S24" s="7" t="str">
        <f>IF('3.SWOT方格調整'!S24="","",RANK('4.校正SWOT方格'!S24,'4.校正SWOT方格'!$N$24:$W$33))</f>
        <v/>
      </c>
      <c r="T24" s="7" t="str">
        <f>IF('3.SWOT方格調整'!T24="","",RANK('4.校正SWOT方格'!T24,'4.校正SWOT方格'!$N$24:$W$33))</f>
        <v/>
      </c>
      <c r="U24" s="7" t="str">
        <f>IF('3.SWOT方格調整'!U24="","",RANK('4.校正SWOT方格'!U24,'4.校正SWOT方格'!$N$24:$W$33))</f>
        <v/>
      </c>
      <c r="V24" s="7" t="str">
        <f>IF('3.SWOT方格調整'!V24="","",RANK('4.校正SWOT方格'!V24,'4.校正SWOT方格'!$N$24:$W$33))</f>
        <v/>
      </c>
      <c r="W24" s="8" t="str">
        <f>IF('3.SWOT方格調整'!W24="","",RANK('4.校正SWOT方格'!W24,'4.校正SWOT方格'!$N$24:$W$33))</f>
        <v/>
      </c>
    </row>
    <row r="25" spans="1:23" x14ac:dyDescent="0.25">
      <c r="A25" s="14" t="str">
        <f>SWOT方格!A25</f>
        <v>W2</v>
      </c>
      <c r="B25" s="15" t="str">
        <f>SWOT方格!B25</f>
        <v>經濟不利條件學生偏多需要協助</v>
      </c>
      <c r="C25" s="16">
        <f>IF(SWOT方格!C25=0,"",SWOT方格!C25)</f>
        <v>3.5</v>
      </c>
      <c r="D25" s="5">
        <f>IF('3.SWOT方格調整'!D25="","",RANK('4.校正SWOT方格'!D25,'4.校正SWOT方格'!$D$24:$M$33))</f>
        <v>8</v>
      </c>
      <c r="E25" s="16">
        <f>IF('3.SWOT方格調整'!E25="","",RANK('4.校正SWOT方格'!E25,'4.校正SWOT方格'!$D$24:$M$33))</f>
        <v>22</v>
      </c>
      <c r="F25" s="16">
        <f>IF('3.SWOT方格調整'!F25="","",RANK('4.校正SWOT方格'!F25,'4.校正SWOT方格'!$D$24:$M$33))</f>
        <v>14</v>
      </c>
      <c r="G25" s="16">
        <f>IF('3.SWOT方格調整'!G25="","",RANK('4.校正SWOT方格'!G25,'4.校正SWOT方格'!$D$24:$M$33))</f>
        <v>12</v>
      </c>
      <c r="H25" s="16">
        <f>IF('3.SWOT方格調整'!H25="","",RANK('4.校正SWOT方格'!H25,'4.校正SWOT方格'!$D$24:$M$33))</f>
        <v>24</v>
      </c>
      <c r="I25" s="16" t="str">
        <f>IF('3.SWOT方格調整'!I25="","",RANK('4.校正SWOT方格'!I25,'4.校正SWOT方格'!$D$24:$M$33))</f>
        <v/>
      </c>
      <c r="J25" s="16" t="str">
        <f>IF('3.SWOT方格調整'!J25="","",RANK('4.校正SWOT方格'!J25,'4.校正SWOT方格'!$D$24:$M$33))</f>
        <v/>
      </c>
      <c r="K25" s="16" t="str">
        <f>IF('3.SWOT方格調整'!K25="","",RANK('4.校正SWOT方格'!K25,'4.校正SWOT方格'!$D$24:$M$33))</f>
        <v/>
      </c>
      <c r="L25" s="16" t="str">
        <f>IF('3.SWOT方格調整'!L25="","",RANK('4.校正SWOT方格'!L25,'4.校正SWOT方格'!$D$24:$M$33))</f>
        <v/>
      </c>
      <c r="M25" s="16" t="str">
        <f>IF('3.SWOT方格調整'!M25="","",RANK('4.校正SWOT方格'!M25,'4.校正SWOT方格'!$D$24:$M$33))</f>
        <v/>
      </c>
      <c r="N25" s="5">
        <f>IF('3.SWOT方格調整'!N25="","",RANK('4.校正SWOT方格'!N25,'4.校正SWOT方格'!$N$24:$W$33))</f>
        <v>9</v>
      </c>
      <c r="O25" s="16">
        <f>IF('3.SWOT方格調整'!O25="","",RANK('4.校正SWOT方格'!O25,'4.校正SWOT方格'!$N$24:$W$33))</f>
        <v>17</v>
      </c>
      <c r="P25" s="16">
        <f>IF('3.SWOT方格調整'!P25="","",RANK('4.校正SWOT方格'!P25,'4.校正SWOT方格'!$N$24:$W$33))</f>
        <v>14</v>
      </c>
      <c r="Q25" s="16">
        <f>IF('3.SWOT方格調整'!Q25="","",RANK('4.校正SWOT方格'!Q25,'4.校正SWOT方格'!$N$24:$W$33))</f>
        <v>17</v>
      </c>
      <c r="R25" s="16" t="str">
        <f>IF('3.SWOT方格調整'!R25="","",RANK('4.校正SWOT方格'!R25,'4.校正SWOT方格'!$N$24:$W$33))</f>
        <v/>
      </c>
      <c r="S25" s="16" t="str">
        <f>IF('3.SWOT方格調整'!S25="","",RANK('4.校正SWOT方格'!S25,'4.校正SWOT方格'!$N$24:$W$33))</f>
        <v/>
      </c>
      <c r="T25" s="16" t="str">
        <f>IF('3.SWOT方格調整'!T25="","",RANK('4.校正SWOT方格'!T25,'4.校正SWOT方格'!$N$24:$W$33))</f>
        <v/>
      </c>
      <c r="U25" s="16" t="str">
        <f>IF('3.SWOT方格調整'!U25="","",RANK('4.校正SWOT方格'!U25,'4.校正SWOT方格'!$N$24:$W$33))</f>
        <v/>
      </c>
      <c r="V25" s="16" t="str">
        <f>IF('3.SWOT方格調整'!V25="","",RANK('4.校正SWOT方格'!V25,'4.校正SWOT方格'!$N$24:$W$33))</f>
        <v/>
      </c>
      <c r="W25" s="17" t="str">
        <f>IF('3.SWOT方格調整'!W25="","",RANK('4.校正SWOT方格'!W25,'4.校正SWOT方格'!$N$24:$W$33))</f>
        <v/>
      </c>
    </row>
    <row r="26" spans="1:23" x14ac:dyDescent="0.25">
      <c r="A26" s="14" t="str">
        <f>SWOT方格!A26</f>
        <v>W3</v>
      </c>
      <c r="B26" s="15" t="str">
        <f>SWOT方格!B26</f>
        <v>圖書設備汰舊更新較慢</v>
      </c>
      <c r="C26" s="16">
        <f>IF(SWOT方格!C26=0,"",SWOT方格!C26)</f>
        <v>4.5</v>
      </c>
      <c r="D26" s="5">
        <f>IF('3.SWOT方格調整'!D26="","",RANK('4.校正SWOT方格'!D26,'4.校正SWOT方格'!$D$24:$M$33))</f>
        <v>3</v>
      </c>
      <c r="E26" s="16">
        <f>IF('3.SWOT方格調整'!E26="","",RANK('4.校正SWOT方格'!E26,'4.校正SWOT方格'!$D$24:$M$33))</f>
        <v>18</v>
      </c>
      <c r="F26" s="16">
        <f>IF('3.SWOT方格調整'!F26="","",RANK('4.校正SWOT方格'!F26,'4.校正SWOT方格'!$D$24:$M$33))</f>
        <v>9</v>
      </c>
      <c r="G26" s="16">
        <f>IF('3.SWOT方格調整'!G26="","",RANK('4.校正SWOT方格'!G26,'4.校正SWOT方格'!$D$24:$M$33))</f>
        <v>6</v>
      </c>
      <c r="H26" s="16">
        <f>IF('3.SWOT方格調整'!H26="","",RANK('4.校正SWOT方格'!H26,'4.校正SWOT方格'!$D$24:$M$33))</f>
        <v>20</v>
      </c>
      <c r="I26" s="16" t="str">
        <f>IF('3.SWOT方格調整'!I26="","",RANK('4.校正SWOT方格'!I26,'4.校正SWOT方格'!$D$24:$M$33))</f>
        <v/>
      </c>
      <c r="J26" s="16" t="str">
        <f>IF('3.SWOT方格調整'!J26="","",RANK('4.校正SWOT方格'!J26,'4.校正SWOT方格'!$D$24:$M$33))</f>
        <v/>
      </c>
      <c r="K26" s="16" t="str">
        <f>IF('3.SWOT方格調整'!K26="","",RANK('4.校正SWOT方格'!K26,'4.校正SWOT方格'!$D$24:$M$33))</f>
        <v/>
      </c>
      <c r="L26" s="16" t="str">
        <f>IF('3.SWOT方格調整'!L26="","",RANK('4.校正SWOT方格'!L26,'4.校正SWOT方格'!$D$24:$M$33))</f>
        <v/>
      </c>
      <c r="M26" s="16" t="str">
        <f>IF('3.SWOT方格調整'!M26="","",RANK('4.校正SWOT方格'!M26,'4.校正SWOT方格'!$D$24:$M$33))</f>
        <v/>
      </c>
      <c r="N26" s="5">
        <f>IF('3.SWOT方格調整'!N26="","",RANK('4.校正SWOT方格'!N26,'4.校正SWOT方格'!$N$24:$W$33))</f>
        <v>3</v>
      </c>
      <c r="O26" s="16">
        <f>IF('3.SWOT方格調整'!O26="","",RANK('4.校正SWOT方格'!O26,'4.校正SWOT方格'!$N$24:$W$33))</f>
        <v>10</v>
      </c>
      <c r="P26" s="16">
        <f>IF('3.SWOT方格調整'!P26="","",RANK('4.校正SWOT方格'!P26,'4.校正SWOT方格'!$N$24:$W$33))</f>
        <v>7</v>
      </c>
      <c r="Q26" s="16">
        <f>IF('3.SWOT方格調整'!Q26="","",RANK('4.校正SWOT方格'!Q26,'4.校正SWOT方格'!$N$24:$W$33))</f>
        <v>10</v>
      </c>
      <c r="R26" s="16" t="str">
        <f>IF('3.SWOT方格調整'!R26="","",RANK('4.校正SWOT方格'!R26,'4.校正SWOT方格'!$N$24:$W$33))</f>
        <v/>
      </c>
      <c r="S26" s="16" t="str">
        <f>IF('3.SWOT方格調整'!S26="","",RANK('4.校正SWOT方格'!S26,'4.校正SWOT方格'!$N$24:$W$33))</f>
        <v/>
      </c>
      <c r="T26" s="16" t="str">
        <f>IF('3.SWOT方格調整'!T26="","",RANK('4.校正SWOT方格'!T26,'4.校正SWOT方格'!$N$24:$W$33))</f>
        <v/>
      </c>
      <c r="U26" s="16" t="str">
        <f>IF('3.SWOT方格調整'!U26="","",RANK('4.校正SWOT方格'!U26,'4.校正SWOT方格'!$N$24:$W$33))</f>
        <v/>
      </c>
      <c r="V26" s="16" t="str">
        <f>IF('3.SWOT方格調整'!V26="","",RANK('4.校正SWOT方格'!V26,'4.校正SWOT方格'!$N$24:$W$33))</f>
        <v/>
      </c>
      <c r="W26" s="17" t="str">
        <f>IF('3.SWOT方格調整'!W26="","",RANK('4.校正SWOT方格'!W26,'4.校正SWOT方格'!$N$24:$W$33))</f>
        <v/>
      </c>
    </row>
    <row r="27" spans="1:23" x14ac:dyDescent="0.25">
      <c r="A27" s="14" t="str">
        <f>SWOT方格!A27</f>
        <v>W4</v>
      </c>
      <c r="B27" s="15" t="str">
        <f>SWOT方格!B27</f>
        <v>外語教學師資不足需向外招聘</v>
      </c>
      <c r="C27" s="16">
        <f>IF(SWOT方格!C27=0,"",SWOT方格!C27)</f>
        <v>6</v>
      </c>
      <c r="D27" s="5">
        <f>IF('3.SWOT方格調整'!D27="","",RANK('4.校正SWOT方格'!D27,'4.校正SWOT方格'!$D$24:$M$33))</f>
        <v>1</v>
      </c>
      <c r="E27" s="16">
        <f>IF('3.SWOT方格調整'!E27="","",RANK('4.校正SWOT方格'!E27,'4.校正SWOT方格'!$D$24:$M$33))</f>
        <v>15</v>
      </c>
      <c r="F27" s="16">
        <f>IF('3.SWOT方格調整'!F27="","",RANK('4.校正SWOT方格'!F27,'4.校正SWOT方格'!$D$24:$M$33))</f>
        <v>5</v>
      </c>
      <c r="G27" s="16">
        <f>IF('3.SWOT方格調整'!G27="","",RANK('4.校正SWOT方格'!G27,'4.校正SWOT方格'!$D$24:$M$33))</f>
        <v>2</v>
      </c>
      <c r="H27" s="16">
        <f>IF('3.SWOT方格調整'!H27="","",RANK('4.校正SWOT方格'!H27,'4.校正SWOT方格'!$D$24:$M$33))</f>
        <v>17</v>
      </c>
      <c r="I27" s="16" t="str">
        <f>IF('3.SWOT方格調整'!I27="","",RANK('4.校正SWOT方格'!I27,'4.校正SWOT方格'!$D$24:$M$33))</f>
        <v/>
      </c>
      <c r="J27" s="16" t="str">
        <f>IF('3.SWOT方格調整'!J27="","",RANK('4.校正SWOT方格'!J27,'4.校正SWOT方格'!$D$24:$M$33))</f>
        <v/>
      </c>
      <c r="K27" s="16" t="str">
        <f>IF('3.SWOT方格調整'!K27="","",RANK('4.校正SWOT方格'!K27,'4.校正SWOT方格'!$D$24:$M$33))</f>
        <v/>
      </c>
      <c r="L27" s="16" t="str">
        <f>IF('3.SWOT方格調整'!L27="","",RANK('4.校正SWOT方格'!L27,'4.校正SWOT方格'!$D$24:$M$33))</f>
        <v/>
      </c>
      <c r="M27" s="16" t="str">
        <f>IF('3.SWOT方格調整'!M27="","",RANK('4.校正SWOT方格'!M27,'4.校正SWOT方格'!$D$24:$M$33))</f>
        <v/>
      </c>
      <c r="N27" s="5">
        <f>IF('3.SWOT方格調整'!N27="","",RANK('4.校正SWOT方格'!N27,'4.校正SWOT方格'!$N$24:$W$33))</f>
        <v>1</v>
      </c>
      <c r="O27" s="16">
        <f>IF('3.SWOT方格調整'!O27="","",RANK('4.校正SWOT方格'!O27,'4.校正SWOT方格'!$N$24:$W$33))</f>
        <v>5</v>
      </c>
      <c r="P27" s="16">
        <f>IF('3.SWOT方格調整'!P27="","",RANK('4.校正SWOT方格'!P27,'4.校正SWOT方格'!$N$24:$W$33))</f>
        <v>2</v>
      </c>
      <c r="Q27" s="16">
        <f>IF('3.SWOT方格調整'!Q27="","",RANK('4.校正SWOT方格'!Q27,'4.校正SWOT方格'!$N$24:$W$33))</f>
        <v>5</v>
      </c>
      <c r="R27" s="16" t="str">
        <f>IF('3.SWOT方格調整'!R27="","",RANK('4.校正SWOT方格'!R27,'4.校正SWOT方格'!$N$24:$W$33))</f>
        <v/>
      </c>
      <c r="S27" s="16" t="str">
        <f>IF('3.SWOT方格調整'!S27="","",RANK('4.校正SWOT方格'!S27,'4.校正SWOT方格'!$N$24:$W$33))</f>
        <v/>
      </c>
      <c r="T27" s="16" t="str">
        <f>IF('3.SWOT方格調整'!T27="","",RANK('4.校正SWOT方格'!T27,'4.校正SWOT方格'!$N$24:$W$33))</f>
        <v/>
      </c>
      <c r="U27" s="16" t="str">
        <f>IF('3.SWOT方格調整'!U27="","",RANK('4.校正SWOT方格'!U27,'4.校正SWOT方格'!$N$24:$W$33))</f>
        <v/>
      </c>
      <c r="V27" s="16" t="str">
        <f>IF('3.SWOT方格調整'!V27="","",RANK('4.校正SWOT方格'!V27,'4.校正SWOT方格'!$N$24:$W$33))</f>
        <v/>
      </c>
      <c r="W27" s="17" t="str">
        <f>IF('3.SWOT方格調整'!W27="","",RANK('4.校正SWOT方格'!W27,'4.校正SWOT方格'!$N$24:$W$33))</f>
        <v/>
      </c>
    </row>
    <row r="28" spans="1:23" x14ac:dyDescent="0.25">
      <c r="A28" s="14" t="str">
        <f>SWOT方格!A28</f>
        <v>W5</v>
      </c>
      <c r="B28" s="15" t="str">
        <f>SWOT方格!B28</f>
        <v>科技課程教材相對他校顯得陳舊</v>
      </c>
      <c r="C28" s="16">
        <f>IF(SWOT方格!C28=0,"",SWOT方格!C28)</f>
        <v>4.5</v>
      </c>
      <c r="D28" s="5">
        <f>IF('3.SWOT方格調整'!D28="","",RANK('4.校正SWOT方格'!D28,'4.校正SWOT方格'!$D$24:$M$33))</f>
        <v>3</v>
      </c>
      <c r="E28" s="16">
        <f>IF('3.SWOT方格調整'!E28="","",RANK('4.校正SWOT方格'!E28,'4.校正SWOT方格'!$D$24:$M$33))</f>
        <v>18</v>
      </c>
      <c r="F28" s="16">
        <f>IF('3.SWOT方格調整'!F28="","",RANK('4.校正SWOT方格'!F28,'4.校正SWOT方格'!$D$24:$M$33))</f>
        <v>9</v>
      </c>
      <c r="G28" s="16">
        <f>IF('3.SWOT方格調整'!G28="","",RANK('4.校正SWOT方格'!G28,'4.校正SWOT方格'!$D$24:$M$33))</f>
        <v>6</v>
      </c>
      <c r="H28" s="16">
        <f>IF('3.SWOT方格調整'!H28="","",RANK('4.校正SWOT方格'!H28,'4.校正SWOT方格'!$D$24:$M$33))</f>
        <v>20</v>
      </c>
      <c r="I28" s="16" t="str">
        <f>IF('3.SWOT方格調整'!I28="","",RANK('4.校正SWOT方格'!I28,'4.校正SWOT方格'!$D$24:$M$33))</f>
        <v/>
      </c>
      <c r="J28" s="16" t="str">
        <f>IF('3.SWOT方格調整'!J28="","",RANK('4.校正SWOT方格'!J28,'4.校正SWOT方格'!$D$24:$M$33))</f>
        <v/>
      </c>
      <c r="K28" s="16" t="str">
        <f>IF('3.SWOT方格調整'!K28="","",RANK('4.校正SWOT方格'!K28,'4.校正SWOT方格'!$D$24:$M$33))</f>
        <v/>
      </c>
      <c r="L28" s="16" t="str">
        <f>IF('3.SWOT方格調整'!L28="","",RANK('4.校正SWOT方格'!L28,'4.校正SWOT方格'!$D$24:$M$33))</f>
        <v/>
      </c>
      <c r="M28" s="16" t="str">
        <f>IF('3.SWOT方格調整'!M28="","",RANK('4.校正SWOT方格'!M28,'4.校正SWOT方格'!$D$24:$M$33))</f>
        <v/>
      </c>
      <c r="N28" s="5">
        <f>IF('3.SWOT方格調整'!N28="","",RANK('4.校正SWOT方格'!N28,'4.校正SWOT方格'!$N$24:$W$33))</f>
        <v>3</v>
      </c>
      <c r="O28" s="16">
        <f>IF('3.SWOT方格調整'!O28="","",RANK('4.校正SWOT方格'!O28,'4.校正SWOT方格'!$N$24:$W$33))</f>
        <v>10</v>
      </c>
      <c r="P28" s="16">
        <f>IF('3.SWOT方格調整'!P28="","",RANK('4.校正SWOT方格'!P28,'4.校正SWOT方格'!$N$24:$W$33))</f>
        <v>7</v>
      </c>
      <c r="Q28" s="16">
        <f>IF('3.SWOT方格調整'!Q28="","",RANK('4.校正SWOT方格'!Q28,'4.校正SWOT方格'!$N$24:$W$33))</f>
        <v>10</v>
      </c>
      <c r="R28" s="16" t="str">
        <f>IF('3.SWOT方格調整'!R28="","",RANK('4.校正SWOT方格'!R28,'4.校正SWOT方格'!$N$24:$W$33))</f>
        <v/>
      </c>
      <c r="S28" s="16" t="str">
        <f>IF('3.SWOT方格調整'!S28="","",RANK('4.校正SWOT方格'!S28,'4.校正SWOT方格'!$N$24:$W$33))</f>
        <v/>
      </c>
      <c r="T28" s="16" t="str">
        <f>IF('3.SWOT方格調整'!T28="","",RANK('4.校正SWOT方格'!T28,'4.校正SWOT方格'!$N$24:$W$33))</f>
        <v/>
      </c>
      <c r="U28" s="16" t="str">
        <f>IF('3.SWOT方格調整'!U28="","",RANK('4.校正SWOT方格'!U28,'4.校正SWOT方格'!$N$24:$W$33))</f>
        <v/>
      </c>
      <c r="V28" s="16" t="str">
        <f>IF('3.SWOT方格調整'!V28="","",RANK('4.校正SWOT方格'!V28,'4.校正SWOT方格'!$N$24:$W$33))</f>
        <v/>
      </c>
      <c r="W28" s="17" t="str">
        <f>IF('3.SWOT方格調整'!W28="","",RANK('4.校正SWOT方格'!W28,'4.校正SWOT方格'!$N$24:$W$33))</f>
        <v/>
      </c>
    </row>
    <row r="29" spans="1:23" x14ac:dyDescent="0.25">
      <c r="A29" s="14" t="str">
        <f>SWOT方格!A29</f>
        <v>W6</v>
      </c>
      <c r="B29" s="15" t="str">
        <f>SWOT方格!B29</f>
        <v/>
      </c>
      <c r="C29" s="16" t="str">
        <f>IF(SWOT方格!C29=0,"",SWOT方格!C29)</f>
        <v/>
      </c>
      <c r="D29" s="5" t="str">
        <f>IF('3.SWOT方格調整'!D29="","",RANK('4.校正SWOT方格'!D29,'4.校正SWOT方格'!$D$24:$M$33))</f>
        <v/>
      </c>
      <c r="E29" s="16" t="str">
        <f>IF('3.SWOT方格調整'!E29="","",RANK('4.校正SWOT方格'!E29,'4.校正SWOT方格'!$D$24:$M$33))</f>
        <v/>
      </c>
      <c r="F29" s="16" t="str">
        <f>IF('3.SWOT方格調整'!F29="","",RANK('4.校正SWOT方格'!F29,'4.校正SWOT方格'!$D$24:$M$33))</f>
        <v/>
      </c>
      <c r="G29" s="16" t="str">
        <f>IF('3.SWOT方格調整'!G29="","",RANK('4.校正SWOT方格'!G29,'4.校正SWOT方格'!$D$24:$M$33))</f>
        <v/>
      </c>
      <c r="H29" s="16" t="str">
        <f>IF('3.SWOT方格調整'!H29="","",RANK('4.校正SWOT方格'!H29,'4.校正SWOT方格'!$D$24:$M$33))</f>
        <v/>
      </c>
      <c r="I29" s="16" t="str">
        <f>IF('3.SWOT方格調整'!I29="","",RANK('4.校正SWOT方格'!I29,'4.校正SWOT方格'!$D$24:$M$33))</f>
        <v/>
      </c>
      <c r="J29" s="16" t="str">
        <f>IF('3.SWOT方格調整'!J29="","",RANK('4.校正SWOT方格'!J29,'4.校正SWOT方格'!$D$24:$M$33))</f>
        <v/>
      </c>
      <c r="K29" s="16" t="str">
        <f>IF('3.SWOT方格調整'!K29="","",RANK('4.校正SWOT方格'!K29,'4.校正SWOT方格'!$D$24:$M$33))</f>
        <v/>
      </c>
      <c r="L29" s="16" t="str">
        <f>IF('3.SWOT方格調整'!L29="","",RANK('4.校正SWOT方格'!L29,'4.校正SWOT方格'!$D$24:$M$33))</f>
        <v/>
      </c>
      <c r="M29" s="16" t="str">
        <f>IF('3.SWOT方格調整'!M29="","",RANK('4.校正SWOT方格'!M29,'4.校正SWOT方格'!$D$24:$M$33))</f>
        <v/>
      </c>
      <c r="N29" s="5" t="str">
        <f>IF('3.SWOT方格調整'!N29="","",RANK('4.校正SWOT方格'!N29,'4.校正SWOT方格'!$N$24:$W$33))</f>
        <v/>
      </c>
      <c r="O29" s="16" t="str">
        <f>IF('3.SWOT方格調整'!O29="","",RANK('4.校正SWOT方格'!O29,'4.校正SWOT方格'!$N$24:$W$33))</f>
        <v/>
      </c>
      <c r="P29" s="16" t="str">
        <f>IF('3.SWOT方格調整'!P29="","",RANK('4.校正SWOT方格'!P29,'4.校正SWOT方格'!$N$24:$W$33))</f>
        <v/>
      </c>
      <c r="Q29" s="16" t="str">
        <f>IF('3.SWOT方格調整'!Q29="","",RANK('4.校正SWOT方格'!Q29,'4.校正SWOT方格'!$N$24:$W$33))</f>
        <v/>
      </c>
      <c r="R29" s="16" t="str">
        <f>IF('3.SWOT方格調整'!R29="","",RANK('4.校正SWOT方格'!R29,'4.校正SWOT方格'!$N$24:$W$33))</f>
        <v/>
      </c>
      <c r="S29" s="16" t="str">
        <f>IF('3.SWOT方格調整'!S29="","",RANK('4.校正SWOT方格'!S29,'4.校正SWOT方格'!$N$24:$W$33))</f>
        <v/>
      </c>
      <c r="T29" s="16" t="str">
        <f>IF('3.SWOT方格調整'!T29="","",RANK('4.校正SWOT方格'!T29,'4.校正SWOT方格'!$N$24:$W$33))</f>
        <v/>
      </c>
      <c r="U29" s="16" t="str">
        <f>IF('3.SWOT方格調整'!U29="","",RANK('4.校正SWOT方格'!U29,'4.校正SWOT方格'!$N$24:$W$33))</f>
        <v/>
      </c>
      <c r="V29" s="16" t="str">
        <f>IF('3.SWOT方格調整'!V29="","",RANK('4.校正SWOT方格'!V29,'4.校正SWOT方格'!$N$24:$W$33))</f>
        <v/>
      </c>
      <c r="W29" s="17" t="str">
        <f>IF('3.SWOT方格調整'!W29="","",RANK('4.校正SWOT方格'!W29,'4.校正SWOT方格'!$N$24:$W$33))</f>
        <v/>
      </c>
    </row>
    <row r="30" spans="1:23" x14ac:dyDescent="0.25">
      <c r="A30" s="14" t="str">
        <f>SWOT方格!A30</f>
        <v>W7</v>
      </c>
      <c r="B30" s="15" t="str">
        <f>SWOT方格!B30</f>
        <v/>
      </c>
      <c r="C30" s="16" t="str">
        <f>IF(SWOT方格!C30=0,"",SWOT方格!C30)</f>
        <v/>
      </c>
      <c r="D30" s="5" t="str">
        <f>IF('3.SWOT方格調整'!D30="","",RANK('4.校正SWOT方格'!D30,'4.校正SWOT方格'!$D$24:$M$33))</f>
        <v/>
      </c>
      <c r="E30" s="16" t="str">
        <f>IF('3.SWOT方格調整'!E30="","",RANK('4.校正SWOT方格'!E30,'4.校正SWOT方格'!$D$24:$M$33))</f>
        <v/>
      </c>
      <c r="F30" s="16" t="str">
        <f>IF('3.SWOT方格調整'!F30="","",RANK('4.校正SWOT方格'!F30,'4.校正SWOT方格'!$D$24:$M$33))</f>
        <v/>
      </c>
      <c r="G30" s="16" t="str">
        <f>IF('3.SWOT方格調整'!G30="","",RANK('4.校正SWOT方格'!G30,'4.校正SWOT方格'!$D$24:$M$33))</f>
        <v/>
      </c>
      <c r="H30" s="16" t="str">
        <f>IF('3.SWOT方格調整'!H30="","",RANK('4.校正SWOT方格'!H30,'4.校正SWOT方格'!$D$24:$M$33))</f>
        <v/>
      </c>
      <c r="I30" s="16" t="str">
        <f>IF('3.SWOT方格調整'!I30="","",RANK('4.校正SWOT方格'!I30,'4.校正SWOT方格'!$D$24:$M$33))</f>
        <v/>
      </c>
      <c r="J30" s="16" t="str">
        <f>IF('3.SWOT方格調整'!J30="","",RANK('4.校正SWOT方格'!J30,'4.校正SWOT方格'!$D$24:$M$33))</f>
        <v/>
      </c>
      <c r="K30" s="16" t="str">
        <f>IF('3.SWOT方格調整'!K30="","",RANK('4.校正SWOT方格'!K30,'4.校正SWOT方格'!$D$24:$M$33))</f>
        <v/>
      </c>
      <c r="L30" s="16" t="str">
        <f>IF('3.SWOT方格調整'!L30="","",RANK('4.校正SWOT方格'!L30,'4.校正SWOT方格'!$D$24:$M$33))</f>
        <v/>
      </c>
      <c r="M30" s="16" t="str">
        <f>IF('3.SWOT方格調整'!M30="","",RANK('4.校正SWOT方格'!M30,'4.校正SWOT方格'!$D$24:$M$33))</f>
        <v/>
      </c>
      <c r="N30" s="5" t="str">
        <f>IF('3.SWOT方格調整'!N30="","",RANK('4.校正SWOT方格'!N30,'4.校正SWOT方格'!$N$24:$W$33))</f>
        <v/>
      </c>
      <c r="O30" s="16" t="str">
        <f>IF('3.SWOT方格調整'!O30="","",RANK('4.校正SWOT方格'!O30,'4.校正SWOT方格'!$N$24:$W$33))</f>
        <v/>
      </c>
      <c r="P30" s="16" t="str">
        <f>IF('3.SWOT方格調整'!P30="","",RANK('4.校正SWOT方格'!P30,'4.校正SWOT方格'!$N$24:$W$33))</f>
        <v/>
      </c>
      <c r="Q30" s="16" t="str">
        <f>IF('3.SWOT方格調整'!Q30="","",RANK('4.校正SWOT方格'!Q30,'4.校正SWOT方格'!$N$24:$W$33))</f>
        <v/>
      </c>
      <c r="R30" s="16" t="str">
        <f>IF('3.SWOT方格調整'!R30="","",RANK('4.校正SWOT方格'!R30,'4.校正SWOT方格'!$N$24:$W$33))</f>
        <v/>
      </c>
      <c r="S30" s="16" t="str">
        <f>IF('3.SWOT方格調整'!S30="","",RANK('4.校正SWOT方格'!S30,'4.校正SWOT方格'!$N$24:$W$33))</f>
        <v/>
      </c>
      <c r="T30" s="16" t="str">
        <f>IF('3.SWOT方格調整'!T30="","",RANK('4.校正SWOT方格'!T30,'4.校正SWOT方格'!$N$24:$W$33))</f>
        <v/>
      </c>
      <c r="U30" s="16" t="str">
        <f>IF('3.SWOT方格調整'!U30="","",RANK('4.校正SWOT方格'!U30,'4.校正SWOT方格'!$N$24:$W$33))</f>
        <v/>
      </c>
      <c r="V30" s="16" t="str">
        <f>IF('3.SWOT方格調整'!V30="","",RANK('4.校正SWOT方格'!V30,'4.校正SWOT方格'!$N$24:$W$33))</f>
        <v/>
      </c>
      <c r="W30" s="17" t="str">
        <f>IF('3.SWOT方格調整'!W30="","",RANK('4.校正SWOT方格'!W30,'4.校正SWOT方格'!$N$24:$W$33))</f>
        <v/>
      </c>
    </row>
    <row r="31" spans="1:23" x14ac:dyDescent="0.25">
      <c r="A31" s="14" t="str">
        <f>SWOT方格!A31</f>
        <v>W8</v>
      </c>
      <c r="B31" s="15" t="str">
        <f>SWOT方格!B31</f>
        <v/>
      </c>
      <c r="C31" s="16" t="str">
        <f>IF(SWOT方格!C31=0,"",SWOT方格!C31)</f>
        <v/>
      </c>
      <c r="D31" s="5" t="str">
        <f>IF('3.SWOT方格調整'!D31="","",RANK('4.校正SWOT方格'!D31,'4.校正SWOT方格'!$D$24:$M$33))</f>
        <v/>
      </c>
      <c r="E31" s="16" t="str">
        <f>IF('3.SWOT方格調整'!E31="","",RANK('4.校正SWOT方格'!E31,'4.校正SWOT方格'!$D$24:$M$33))</f>
        <v/>
      </c>
      <c r="F31" s="16" t="str">
        <f>IF('3.SWOT方格調整'!F31="","",RANK('4.校正SWOT方格'!F31,'4.校正SWOT方格'!$D$24:$M$33))</f>
        <v/>
      </c>
      <c r="G31" s="16" t="str">
        <f>IF('3.SWOT方格調整'!G31="","",RANK('4.校正SWOT方格'!G31,'4.校正SWOT方格'!$D$24:$M$33))</f>
        <v/>
      </c>
      <c r="H31" s="16" t="str">
        <f>IF('3.SWOT方格調整'!H31="","",RANK('4.校正SWOT方格'!H31,'4.校正SWOT方格'!$D$24:$M$33))</f>
        <v/>
      </c>
      <c r="I31" s="16" t="str">
        <f>IF('3.SWOT方格調整'!I31="","",RANK('4.校正SWOT方格'!I31,'4.校正SWOT方格'!$D$24:$M$33))</f>
        <v/>
      </c>
      <c r="J31" s="16" t="str">
        <f>IF('3.SWOT方格調整'!J31="","",RANK('4.校正SWOT方格'!J31,'4.校正SWOT方格'!$D$24:$M$33))</f>
        <v/>
      </c>
      <c r="K31" s="16" t="str">
        <f>IF('3.SWOT方格調整'!K31="","",RANK('4.校正SWOT方格'!K31,'4.校正SWOT方格'!$D$24:$M$33))</f>
        <v/>
      </c>
      <c r="L31" s="16" t="str">
        <f>IF('3.SWOT方格調整'!L31="","",RANK('4.校正SWOT方格'!L31,'4.校正SWOT方格'!$D$24:$M$33))</f>
        <v/>
      </c>
      <c r="M31" s="16" t="str">
        <f>IF('3.SWOT方格調整'!M31="","",RANK('4.校正SWOT方格'!M31,'4.校正SWOT方格'!$D$24:$M$33))</f>
        <v/>
      </c>
      <c r="N31" s="5" t="str">
        <f>IF('3.SWOT方格調整'!N31="","",RANK('4.校正SWOT方格'!N31,'4.校正SWOT方格'!$N$24:$W$33))</f>
        <v/>
      </c>
      <c r="O31" s="16" t="str">
        <f>IF('3.SWOT方格調整'!O31="","",RANK('4.校正SWOT方格'!O31,'4.校正SWOT方格'!$N$24:$W$33))</f>
        <v/>
      </c>
      <c r="P31" s="16" t="str">
        <f>IF('3.SWOT方格調整'!P31="","",RANK('4.校正SWOT方格'!P31,'4.校正SWOT方格'!$N$24:$W$33))</f>
        <v/>
      </c>
      <c r="Q31" s="16" t="str">
        <f>IF('3.SWOT方格調整'!Q31="","",RANK('4.校正SWOT方格'!Q31,'4.校正SWOT方格'!$N$24:$W$33))</f>
        <v/>
      </c>
      <c r="R31" s="16" t="str">
        <f>IF('3.SWOT方格調整'!R31="","",RANK('4.校正SWOT方格'!R31,'4.校正SWOT方格'!$N$24:$W$33))</f>
        <v/>
      </c>
      <c r="S31" s="16" t="str">
        <f>IF('3.SWOT方格調整'!S31="","",RANK('4.校正SWOT方格'!S31,'4.校正SWOT方格'!$N$24:$W$33))</f>
        <v/>
      </c>
      <c r="T31" s="16" t="str">
        <f>IF('3.SWOT方格調整'!T31="","",RANK('4.校正SWOT方格'!T31,'4.校正SWOT方格'!$N$24:$W$33))</f>
        <v/>
      </c>
      <c r="U31" s="16" t="str">
        <f>IF('3.SWOT方格調整'!U31="","",RANK('4.校正SWOT方格'!U31,'4.校正SWOT方格'!$N$24:$W$33))</f>
        <v/>
      </c>
      <c r="V31" s="16" t="str">
        <f>IF('3.SWOT方格調整'!V31="","",RANK('4.校正SWOT方格'!V31,'4.校正SWOT方格'!$N$24:$W$33))</f>
        <v/>
      </c>
      <c r="W31" s="17" t="str">
        <f>IF('3.SWOT方格調整'!W31="","",RANK('4.校正SWOT方格'!W31,'4.校正SWOT方格'!$N$24:$W$33))</f>
        <v/>
      </c>
    </row>
    <row r="32" spans="1:23" x14ac:dyDescent="0.25">
      <c r="A32" s="14" t="str">
        <f>SWOT方格!A32</f>
        <v>W9</v>
      </c>
      <c r="B32" s="15" t="str">
        <f>SWOT方格!B32</f>
        <v/>
      </c>
      <c r="C32" s="16" t="str">
        <f>IF(SWOT方格!C32=0,"",SWOT方格!C32)</f>
        <v/>
      </c>
      <c r="D32" s="5" t="str">
        <f>IF('3.SWOT方格調整'!D32="","",RANK('4.校正SWOT方格'!D32,'4.校正SWOT方格'!$D$24:$M$33))</f>
        <v/>
      </c>
      <c r="E32" s="16" t="str">
        <f>IF('3.SWOT方格調整'!E32="","",RANK('4.校正SWOT方格'!E32,'4.校正SWOT方格'!$D$24:$M$33))</f>
        <v/>
      </c>
      <c r="F32" s="16" t="str">
        <f>IF('3.SWOT方格調整'!F32="","",RANK('4.校正SWOT方格'!F32,'4.校正SWOT方格'!$D$24:$M$33))</f>
        <v/>
      </c>
      <c r="G32" s="16" t="str">
        <f>IF('3.SWOT方格調整'!G32="","",RANK('4.校正SWOT方格'!G32,'4.校正SWOT方格'!$D$24:$M$33))</f>
        <v/>
      </c>
      <c r="H32" s="16" t="str">
        <f>IF('3.SWOT方格調整'!H32="","",RANK('4.校正SWOT方格'!H32,'4.校正SWOT方格'!$D$24:$M$33))</f>
        <v/>
      </c>
      <c r="I32" s="16" t="str">
        <f>IF('3.SWOT方格調整'!I32="","",RANK('4.校正SWOT方格'!I32,'4.校正SWOT方格'!$D$24:$M$33))</f>
        <v/>
      </c>
      <c r="J32" s="16" t="str">
        <f>IF('3.SWOT方格調整'!J32="","",RANK('4.校正SWOT方格'!J32,'4.校正SWOT方格'!$D$24:$M$33))</f>
        <v/>
      </c>
      <c r="K32" s="16" t="str">
        <f>IF('3.SWOT方格調整'!K32="","",RANK('4.校正SWOT方格'!K32,'4.校正SWOT方格'!$D$24:$M$33))</f>
        <v/>
      </c>
      <c r="L32" s="16" t="str">
        <f>IF('3.SWOT方格調整'!L32="","",RANK('4.校正SWOT方格'!L32,'4.校正SWOT方格'!$D$24:$M$33))</f>
        <v/>
      </c>
      <c r="M32" s="16" t="str">
        <f>IF('3.SWOT方格調整'!M32="","",RANK('4.校正SWOT方格'!M32,'4.校正SWOT方格'!$D$24:$M$33))</f>
        <v/>
      </c>
      <c r="N32" s="5" t="str">
        <f>IF('3.SWOT方格調整'!N32="","",RANK('4.校正SWOT方格'!N32,'4.校正SWOT方格'!$N$24:$W$33))</f>
        <v/>
      </c>
      <c r="O32" s="16" t="str">
        <f>IF('3.SWOT方格調整'!O32="","",RANK('4.校正SWOT方格'!O32,'4.校正SWOT方格'!$N$24:$W$33))</f>
        <v/>
      </c>
      <c r="P32" s="16" t="str">
        <f>IF('3.SWOT方格調整'!P32="","",RANK('4.校正SWOT方格'!P32,'4.校正SWOT方格'!$N$24:$W$33))</f>
        <v/>
      </c>
      <c r="Q32" s="16" t="str">
        <f>IF('3.SWOT方格調整'!Q32="","",RANK('4.校正SWOT方格'!Q32,'4.校正SWOT方格'!$N$24:$W$33))</f>
        <v/>
      </c>
      <c r="R32" s="16" t="str">
        <f>IF('3.SWOT方格調整'!R32="","",RANK('4.校正SWOT方格'!R32,'4.校正SWOT方格'!$N$24:$W$33))</f>
        <v/>
      </c>
      <c r="S32" s="16" t="str">
        <f>IF('3.SWOT方格調整'!S32="","",RANK('4.校正SWOT方格'!S32,'4.校正SWOT方格'!$N$24:$W$33))</f>
        <v/>
      </c>
      <c r="T32" s="16" t="str">
        <f>IF('3.SWOT方格調整'!T32="","",RANK('4.校正SWOT方格'!T32,'4.校正SWOT方格'!$N$24:$W$33))</f>
        <v/>
      </c>
      <c r="U32" s="16" t="str">
        <f>IF('3.SWOT方格調整'!U32="","",RANK('4.校正SWOT方格'!U32,'4.校正SWOT方格'!$N$24:$W$33))</f>
        <v/>
      </c>
      <c r="V32" s="16" t="str">
        <f>IF('3.SWOT方格調整'!V32="","",RANK('4.校正SWOT方格'!V32,'4.校正SWOT方格'!$N$24:$W$33))</f>
        <v/>
      </c>
      <c r="W32" s="17" t="str">
        <f>IF('3.SWOT方格調整'!W32="","",RANK('4.校正SWOT方格'!W32,'4.校正SWOT方格'!$N$24:$W$33))</f>
        <v/>
      </c>
    </row>
    <row r="33" spans="1:23" x14ac:dyDescent="0.25">
      <c r="A33" s="18" t="str">
        <f>SWOT方格!A33</f>
        <v>W10</v>
      </c>
      <c r="B33" s="19" t="str">
        <f>SWOT方格!B33</f>
        <v/>
      </c>
      <c r="C33" s="10" t="str">
        <f>IF(SWOT方格!C33=0,"",SWOT方格!C33)</f>
        <v/>
      </c>
      <c r="D33" s="9" t="str">
        <f>IF('3.SWOT方格調整'!D33="","",RANK('4.校正SWOT方格'!D33,'4.校正SWOT方格'!$D$24:$M$33))</f>
        <v/>
      </c>
      <c r="E33" s="10" t="str">
        <f>IF('3.SWOT方格調整'!E33="","",RANK('4.校正SWOT方格'!E33,'4.校正SWOT方格'!$D$24:$M$33))</f>
        <v/>
      </c>
      <c r="F33" s="10" t="str">
        <f>IF('3.SWOT方格調整'!F33="","",RANK('4.校正SWOT方格'!F33,'4.校正SWOT方格'!$D$24:$M$33))</f>
        <v/>
      </c>
      <c r="G33" s="10" t="str">
        <f>IF('3.SWOT方格調整'!G33="","",RANK('4.校正SWOT方格'!G33,'4.校正SWOT方格'!$D$24:$M$33))</f>
        <v/>
      </c>
      <c r="H33" s="10" t="str">
        <f>IF('3.SWOT方格調整'!H33="","",RANK('4.校正SWOT方格'!H33,'4.校正SWOT方格'!$D$24:$M$33))</f>
        <v/>
      </c>
      <c r="I33" s="10" t="str">
        <f>IF('3.SWOT方格調整'!I33="","",RANK('4.校正SWOT方格'!I33,'4.校正SWOT方格'!$D$24:$M$33))</f>
        <v/>
      </c>
      <c r="J33" s="10" t="str">
        <f>IF('3.SWOT方格調整'!J33="","",RANK('4.校正SWOT方格'!J33,'4.校正SWOT方格'!$D$24:$M$33))</f>
        <v/>
      </c>
      <c r="K33" s="10" t="str">
        <f>IF('3.SWOT方格調整'!K33="","",RANK('4.校正SWOT方格'!K33,'4.校正SWOT方格'!$D$24:$M$33))</f>
        <v/>
      </c>
      <c r="L33" s="10" t="str">
        <f>IF('3.SWOT方格調整'!L33="","",RANK('4.校正SWOT方格'!L33,'4.校正SWOT方格'!$D$24:$M$33))</f>
        <v/>
      </c>
      <c r="M33" s="10" t="str">
        <f>IF('3.SWOT方格調整'!M33="","",RANK('4.校正SWOT方格'!M33,'4.校正SWOT方格'!$D$24:$M$33))</f>
        <v/>
      </c>
      <c r="N33" s="9" t="str">
        <f>IF('3.SWOT方格調整'!N33="","",RANK('4.校正SWOT方格'!N33,'4.校正SWOT方格'!$N$24:$W$33))</f>
        <v/>
      </c>
      <c r="O33" s="10" t="str">
        <f>IF('3.SWOT方格調整'!O33="","",RANK('4.校正SWOT方格'!O33,'4.校正SWOT方格'!$N$24:$W$33))</f>
        <v/>
      </c>
      <c r="P33" s="10" t="str">
        <f>IF('3.SWOT方格調整'!P33="","",RANK('4.校正SWOT方格'!P33,'4.校正SWOT方格'!$N$24:$W$33))</f>
        <v/>
      </c>
      <c r="Q33" s="10" t="str">
        <f>IF('3.SWOT方格調整'!Q33="","",RANK('4.校正SWOT方格'!Q33,'4.校正SWOT方格'!$N$24:$W$33))</f>
        <v/>
      </c>
      <c r="R33" s="10" t="str">
        <f>IF('3.SWOT方格調整'!R33="","",RANK('4.校正SWOT方格'!R33,'4.校正SWOT方格'!$N$24:$W$33))</f>
        <v/>
      </c>
      <c r="S33" s="10" t="str">
        <f>IF('3.SWOT方格調整'!S33="","",RANK('4.校正SWOT方格'!S33,'4.校正SWOT方格'!$N$24:$W$33))</f>
        <v/>
      </c>
      <c r="T33" s="10" t="str">
        <f>IF('3.SWOT方格調整'!T33="","",RANK('4.校正SWOT方格'!T33,'4.校正SWOT方格'!$N$24:$W$33))</f>
        <v/>
      </c>
      <c r="U33" s="10" t="str">
        <f>IF('3.SWOT方格調整'!U33="","",RANK('4.校正SWOT方格'!U33,'4.校正SWOT方格'!$N$24:$W$33))</f>
        <v/>
      </c>
      <c r="V33" s="10" t="str">
        <f>IF('3.SWOT方格調整'!V33="","",RANK('4.校正SWOT方格'!V33,'4.校正SWOT方格'!$N$24:$W$33))</f>
        <v/>
      </c>
      <c r="W33" s="11" t="str">
        <f>IF('3.SWOT方格調整'!W33="","",RANK('4.校正SWOT方格'!W33,'4.校正SWOT方格'!$N$24:$W$33))</f>
        <v/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01"/>
  <sheetViews>
    <sheetView zoomScale="130" zoomScaleNormal="130" workbookViewId="0">
      <selection activeCell="O2" sqref="O2"/>
    </sheetView>
  </sheetViews>
  <sheetFormatPr defaultRowHeight="16.5" x14ac:dyDescent="0.25"/>
  <cols>
    <col min="1" max="1" width="4.5" customWidth="1"/>
    <col min="2" max="2" width="4.625" customWidth="1"/>
    <col min="3" max="3" width="6.5" style="1" customWidth="1"/>
    <col min="4" max="4" width="9" style="1"/>
    <col min="5" max="8" width="5.875" style="1" customWidth="1"/>
    <col min="9" max="9" width="3.125" customWidth="1"/>
    <col min="10" max="10" width="5.625" customWidth="1"/>
    <col min="11" max="11" width="5" customWidth="1"/>
    <col min="12" max="12" width="5.875" customWidth="1"/>
    <col min="13" max="13" width="9.5" bestFit="1" customWidth="1"/>
    <col min="14" max="14" width="9" style="1"/>
    <col min="15" max="15" width="2.875" customWidth="1"/>
    <col min="16" max="16" width="4.5" customWidth="1"/>
    <col min="17" max="17" width="4.625" customWidth="1"/>
    <col min="18" max="18" width="6.5" style="1" customWidth="1"/>
    <col min="19" max="19" width="9" style="1"/>
    <col min="20" max="23" width="5.875" style="1" customWidth="1"/>
    <col min="24" max="24" width="3.125" customWidth="1"/>
    <col min="25" max="25" width="5.5" customWidth="1"/>
    <col min="26" max="26" width="4.375" customWidth="1"/>
    <col min="27" max="27" width="4.75" customWidth="1"/>
    <col min="28" max="28" width="9.5" bestFit="1" customWidth="1"/>
    <col min="29" max="29" width="9" style="1"/>
    <col min="30" max="30" width="3.5" customWidth="1"/>
    <col min="31" max="31" width="4.5" customWidth="1"/>
    <col min="32" max="32" width="4.625" customWidth="1"/>
    <col min="33" max="33" width="6.5" style="1" customWidth="1"/>
    <col min="34" max="34" width="9" style="1"/>
    <col min="35" max="38" width="5.875" style="1" customWidth="1"/>
    <col min="39" max="39" width="3.125" customWidth="1"/>
    <col min="40" max="40" width="4.875" customWidth="1"/>
    <col min="41" max="41" width="4.375" customWidth="1"/>
    <col min="42" max="42" width="4.75" customWidth="1"/>
    <col min="43" max="43" width="9.5" bestFit="1" customWidth="1"/>
    <col min="44" max="44" width="9" style="1"/>
    <col min="45" max="45" width="3.75" customWidth="1"/>
    <col min="46" max="46" width="4.5" customWidth="1"/>
    <col min="47" max="47" width="4.625" customWidth="1"/>
    <col min="48" max="48" width="6.5" style="1" customWidth="1"/>
    <col min="49" max="49" width="9" style="1"/>
    <col min="50" max="53" width="5.875" style="1" customWidth="1"/>
    <col min="54" max="54" width="3.125" customWidth="1"/>
    <col min="56" max="56" width="4.375" customWidth="1"/>
    <col min="57" max="57" width="4.75" customWidth="1"/>
    <col min="58" max="58" width="9.5" bestFit="1" customWidth="1"/>
    <col min="59" max="59" width="9" style="1"/>
  </cols>
  <sheetData>
    <row r="1" spans="1:59" x14ac:dyDescent="0.25">
      <c r="C1" s="1" t="s">
        <v>78</v>
      </c>
      <c r="D1" s="1" t="s">
        <v>66</v>
      </c>
      <c r="M1" t="s">
        <v>79</v>
      </c>
      <c r="N1" s="1" t="s">
        <v>78</v>
      </c>
      <c r="R1" s="1" t="s">
        <v>78</v>
      </c>
      <c r="S1" s="1" t="s">
        <v>66</v>
      </c>
      <c r="AB1" t="s">
        <v>79</v>
      </c>
      <c r="AC1" s="1" t="s">
        <v>78</v>
      </c>
      <c r="AG1" s="1" t="s">
        <v>78</v>
      </c>
      <c r="AH1" s="1" t="s">
        <v>66</v>
      </c>
      <c r="AQ1" t="s">
        <v>79</v>
      </c>
      <c r="AR1" s="1" t="s">
        <v>78</v>
      </c>
      <c r="AV1" s="1" t="s">
        <v>78</v>
      </c>
      <c r="AW1" s="1" t="s">
        <v>66</v>
      </c>
      <c r="BF1" t="s">
        <v>79</v>
      </c>
      <c r="BG1" s="1" t="s">
        <v>78</v>
      </c>
    </row>
    <row r="2" spans="1:59" x14ac:dyDescent="0.25">
      <c r="A2" t="s">
        <v>137</v>
      </c>
      <c r="B2" t="s">
        <v>44</v>
      </c>
      <c r="C2" s="1">
        <f>'4.校正SWOT方格'!D14</f>
        <v>5.4083269131959844</v>
      </c>
      <c r="D2" s="1">
        <f>'5.SWOT交互項排序'!D14</f>
        <v>5</v>
      </c>
      <c r="E2" s="1">
        <f>D2</f>
        <v>5</v>
      </c>
      <c r="F2" s="1">
        <f>E2</f>
        <v>5</v>
      </c>
      <c r="G2" s="1">
        <f>F2</f>
        <v>5</v>
      </c>
      <c r="H2" s="1">
        <f>G2</f>
        <v>5</v>
      </c>
      <c r="I2">
        <v>1</v>
      </c>
      <c r="J2">
        <f>MATCH(I2,H$2:H$101,0)</f>
        <v>4</v>
      </c>
      <c r="K2" t="str">
        <f t="shared" ref="K2:K11" ca="1" si="0">OFFSET(A$1,J2,0)</f>
        <v>S4</v>
      </c>
      <c r="L2" t="str">
        <f t="shared" ref="L2:L11" ca="1" si="1">OFFSET(B$1,J2,0)</f>
        <v>O1</v>
      </c>
      <c r="M2" t="str">
        <f ca="1">CONCATENATE(K2,L2)</f>
        <v>S4O1</v>
      </c>
      <c r="N2" s="1">
        <f t="shared" ref="N2:N11" ca="1" si="2">OFFSET(C$1,J2,0)</f>
        <v>5.9791303715506992</v>
      </c>
      <c r="P2" t="s">
        <v>0</v>
      </c>
      <c r="Q2" t="s">
        <v>33</v>
      </c>
      <c r="R2" s="1">
        <f>'4.校正SWOT方格'!N14</f>
        <v>4.9749371855330997</v>
      </c>
      <c r="S2" s="1">
        <f>'5.SWOT交互項排序'!N14</f>
        <v>7</v>
      </c>
      <c r="T2" s="1">
        <f>S2</f>
        <v>7</v>
      </c>
      <c r="U2" s="1">
        <f>T2</f>
        <v>7</v>
      </c>
      <c r="V2" s="1">
        <f>U2</f>
        <v>7</v>
      </c>
      <c r="W2" s="1">
        <f>V2</f>
        <v>7</v>
      </c>
      <c r="X2">
        <v>1</v>
      </c>
      <c r="Y2">
        <f>MATCH(X2,W$2:W$101,0)</f>
        <v>4</v>
      </c>
      <c r="Z2" t="str">
        <f ca="1">OFFSET(P$1,Y2,0)</f>
        <v>S4</v>
      </c>
      <c r="AA2" t="str">
        <f ca="1">OFFSET(Q$1,Y2,0)</f>
        <v>T1</v>
      </c>
      <c r="AB2" t="str">
        <f ca="1">CONCATENATE(Z2,AA2)</f>
        <v>S4T1</v>
      </c>
      <c r="AC2" s="1">
        <f ca="1">OFFSET(R$1,Y2,0)</f>
        <v>5.5</v>
      </c>
      <c r="AE2" t="s">
        <v>11</v>
      </c>
      <c r="AF2" t="s">
        <v>22</v>
      </c>
      <c r="AG2" s="1">
        <f>'4.校正SWOT方格'!D24</f>
        <v>4.4158804331639239</v>
      </c>
      <c r="AH2" s="1">
        <f>'5.SWOT交互項排序'!D24</f>
        <v>11</v>
      </c>
      <c r="AI2" s="1">
        <f>AH2</f>
        <v>11</v>
      </c>
      <c r="AJ2" s="1">
        <f>AI2</f>
        <v>11</v>
      </c>
      <c r="AK2" s="1">
        <f>AJ2</f>
        <v>11</v>
      </c>
      <c r="AL2" s="1">
        <f>AK2</f>
        <v>11</v>
      </c>
      <c r="AM2">
        <v>1</v>
      </c>
      <c r="AN2">
        <f>MATCH(AM2,AL$2:AL$101,0)</f>
        <v>4</v>
      </c>
      <c r="AO2" t="str">
        <f ca="1">OFFSET(AE$1,AN2,0)</f>
        <v>W4</v>
      </c>
      <c r="AP2" t="str">
        <f ca="1">OFFSET(AF$1,AN2,0)</f>
        <v>O1</v>
      </c>
      <c r="AQ2" t="str">
        <f ca="1">CONCATENATE(AO2,AP2)</f>
        <v>W4O1</v>
      </c>
      <c r="AR2" s="1">
        <f ca="1">OFFSET(AG$1,AN2,0)</f>
        <v>6.2449979983983983</v>
      </c>
      <c r="AT2" t="s">
        <v>11</v>
      </c>
      <c r="AU2" t="s">
        <v>33</v>
      </c>
      <c r="AV2" s="1">
        <f>'4.校正SWOT方格'!N24</f>
        <v>4.0620192023179804</v>
      </c>
      <c r="AW2" s="1">
        <f>'5.SWOT交互項排序'!N24</f>
        <v>15</v>
      </c>
      <c r="AX2" s="1">
        <f>AW2</f>
        <v>15</v>
      </c>
      <c r="AY2" s="1">
        <f>AX2</f>
        <v>15</v>
      </c>
      <c r="AZ2" s="1">
        <f>AY2</f>
        <v>15</v>
      </c>
      <c r="BA2" s="1">
        <f>AZ2</f>
        <v>15</v>
      </c>
      <c r="BB2">
        <v>1</v>
      </c>
      <c r="BC2">
        <f>MATCH(BB2,BA$2:BA$101,0)</f>
        <v>4</v>
      </c>
      <c r="BD2" t="str">
        <f ca="1">OFFSET(AT$1,BC2,0)</f>
        <v>W4</v>
      </c>
      <c r="BE2" t="str">
        <f ca="1">OFFSET(AU$1,BC2,0)</f>
        <v>T1</v>
      </c>
      <c r="BF2" t="str">
        <f ca="1">CONCATENATE(BD2,BE2)</f>
        <v>W4T1</v>
      </c>
      <c r="BG2" s="1">
        <f ca="1">OFFSET(AV$1,BC2,0)</f>
        <v>5.7445626465380286</v>
      </c>
    </row>
    <row r="3" spans="1:59" x14ac:dyDescent="0.25">
      <c r="A3" t="s">
        <v>1</v>
      </c>
      <c r="B3" t="s">
        <v>44</v>
      </c>
      <c r="C3" s="1">
        <f>'4.校正SWOT方格'!D15</f>
        <v>5.7008771254956896</v>
      </c>
      <c r="D3" s="1">
        <f>'5.SWOT交互項排序'!D15</f>
        <v>2</v>
      </c>
      <c r="E3" s="1" t="e">
        <f>IF(MATCH(D3,D$2:D2,0)&gt;0,D3+1,D3)</f>
        <v>#N/A</v>
      </c>
      <c r="F3" s="1">
        <f>IF(ISERROR(E3),D3,E3)</f>
        <v>2</v>
      </c>
      <c r="G3" s="1" t="e">
        <f>IF(MATCH(F3,F$2:F2,0)&gt;0,F3+1,F3)</f>
        <v>#N/A</v>
      </c>
      <c r="H3" s="1">
        <f>IF(ISERROR(G3),F3,G3)</f>
        <v>2</v>
      </c>
      <c r="I3">
        <v>2</v>
      </c>
      <c r="J3">
        <f t="shared" ref="J3:J11" si="3">MATCH(I3,H$2:H$101,0)</f>
        <v>2</v>
      </c>
      <c r="K3" t="str">
        <f t="shared" ca="1" si="0"/>
        <v>S2</v>
      </c>
      <c r="L3" t="str">
        <f t="shared" ca="1" si="1"/>
        <v>O1</v>
      </c>
      <c r="M3" t="str">
        <f t="shared" ref="M3:M11" ca="1" si="4">CONCATENATE(K3,L3)</f>
        <v>S2O1</v>
      </c>
      <c r="N3" s="1">
        <f t="shared" ca="1" si="2"/>
        <v>5.7008771254956896</v>
      </c>
      <c r="P3" t="s">
        <v>1</v>
      </c>
      <c r="Q3" t="s">
        <v>33</v>
      </c>
      <c r="R3" s="1">
        <f>'4.校正SWOT方格'!N15</f>
        <v>5.2440442408507577</v>
      </c>
      <c r="S3" s="1">
        <f>'5.SWOT交互項排序'!N15</f>
        <v>2</v>
      </c>
      <c r="T3" s="1" t="e">
        <f>IF(MATCH(S3,S$2:S2,0)&gt;0,S3+1,S3)</f>
        <v>#N/A</v>
      </c>
      <c r="U3" s="1">
        <f>IF(ISERROR(T3),S3,T3)</f>
        <v>2</v>
      </c>
      <c r="V3" s="1" t="e">
        <f>IF(MATCH(U3,U$2:U2,0)&gt;0,U3+1,U3)</f>
        <v>#N/A</v>
      </c>
      <c r="W3" s="1">
        <f>IF(ISERROR(V3),U3,V3)</f>
        <v>2</v>
      </c>
      <c r="X3">
        <v>2</v>
      </c>
      <c r="Y3">
        <f t="shared" ref="Y3:Y11" si="5">MATCH(X3,W$2:W$101,0)</f>
        <v>2</v>
      </c>
      <c r="Z3" t="str">
        <f t="shared" ref="Z3:Z11" ca="1" si="6">OFFSET(P$1,Y3,0)</f>
        <v>S2</v>
      </c>
      <c r="AA3" t="str">
        <f t="shared" ref="AA3:AA11" ca="1" si="7">OFFSET(Q$1,Y3,0)</f>
        <v>T1</v>
      </c>
      <c r="AB3" t="str">
        <f t="shared" ref="AB3:AB11" ca="1" si="8">CONCATENATE(Z3,AA3)</f>
        <v>S2T1</v>
      </c>
      <c r="AC3" s="1">
        <f t="shared" ref="AC3:AC11" ca="1" si="9">OFFSET(R$1,Y3,0)</f>
        <v>5.2440442408507577</v>
      </c>
      <c r="AE3" t="s">
        <v>13</v>
      </c>
      <c r="AF3" t="s">
        <v>22</v>
      </c>
      <c r="AG3" s="1">
        <f>'4.校正SWOT方格'!D25</f>
        <v>4.7696960070847281</v>
      </c>
      <c r="AH3" s="1">
        <f>'5.SWOT交互項排序'!D25</f>
        <v>8</v>
      </c>
      <c r="AI3" s="1" t="e">
        <f>IF(MATCH(AH3,AH$2:AH2,0)&gt;0,AH3+1,AH3)</f>
        <v>#N/A</v>
      </c>
      <c r="AJ3" s="1">
        <f>IF(ISERROR(AI3),AH3,AI3)</f>
        <v>8</v>
      </c>
      <c r="AK3" s="1" t="e">
        <f>IF(MATCH(AJ3,AJ$2:AJ2,0)&gt;0,AJ3+1,AJ3)</f>
        <v>#N/A</v>
      </c>
      <c r="AL3" s="1">
        <f>IF(ISERROR(AK3),AJ3,AK3)</f>
        <v>8</v>
      </c>
      <c r="AM3">
        <v>2</v>
      </c>
      <c r="AN3">
        <f t="shared" ref="AN3:AN11" si="10">MATCH(AM3,AL$2:AL$101,0)</f>
        <v>34</v>
      </c>
      <c r="AO3" t="str">
        <f t="shared" ref="AO3:AO11" ca="1" si="11">OFFSET(AE$1,AN3,0)</f>
        <v>W4</v>
      </c>
      <c r="AP3" t="str">
        <f t="shared" ref="AP3:AP11" ca="1" si="12">OFFSET(AF$1,AN3,0)</f>
        <v>O4</v>
      </c>
      <c r="AQ3" t="str">
        <f t="shared" ref="AQ3:AQ11" ca="1" si="13">CONCATENATE(AO3,AP3)</f>
        <v>W4O4</v>
      </c>
      <c r="AR3" s="1">
        <f t="shared" ref="AR3:AR11" ca="1" si="14">OFFSET(AG$1,AN3,0)</f>
        <v>5.7445626465380286</v>
      </c>
      <c r="AT3" t="s">
        <v>13</v>
      </c>
      <c r="AU3" t="s">
        <v>33</v>
      </c>
      <c r="AV3" s="1">
        <f>'4.校正SWOT方格'!N25</f>
        <v>4.3874821936960613</v>
      </c>
      <c r="AW3" s="1">
        <f>'5.SWOT交互項排序'!N25</f>
        <v>9</v>
      </c>
      <c r="AX3" s="1" t="e">
        <f>IF(MATCH(AW3,AW$2:AW2,0)&gt;0,AW3+1,AW3)</f>
        <v>#N/A</v>
      </c>
      <c r="AY3" s="1">
        <f>IF(ISERROR(AX3),AW3,AX3)</f>
        <v>9</v>
      </c>
      <c r="AZ3" s="1" t="e">
        <f>IF(MATCH(AY3,AY$2:AY2,0)&gt;0,AY3+1,AY3)</f>
        <v>#N/A</v>
      </c>
      <c r="BA3" s="1">
        <f>IF(ISERROR(AZ3),AY3,AZ3)</f>
        <v>9</v>
      </c>
      <c r="BB3">
        <v>2</v>
      </c>
      <c r="BC3">
        <f t="shared" ref="BC3:BC11" si="15">MATCH(BB3,BA$2:BA$101,0)</f>
        <v>24</v>
      </c>
      <c r="BD3" t="str">
        <f t="shared" ref="BD3:BD11" ca="1" si="16">OFFSET(AT$1,BC3,0)</f>
        <v>W4</v>
      </c>
      <c r="BE3" t="str">
        <f t="shared" ref="BE3:BE11" ca="1" si="17">OFFSET(AU$1,BC3,0)</f>
        <v>T3</v>
      </c>
      <c r="BF3" t="str">
        <f t="shared" ref="BF3:BF11" ca="1" si="18">CONCATENATE(BD3,BE3)</f>
        <v>W4T3</v>
      </c>
      <c r="BG3" s="1">
        <f t="shared" ref="BG3:BG11" ca="1" si="19">OFFSET(AV$1,BC3,0)</f>
        <v>5.4772255750516612</v>
      </c>
    </row>
    <row r="4" spans="1:59" x14ac:dyDescent="0.25">
      <c r="A4" t="s">
        <v>2</v>
      </c>
      <c r="B4" t="s">
        <v>44</v>
      </c>
      <c r="C4" s="1">
        <f>'4.校正SWOT方格'!D16</f>
        <v>4.4158804331639239</v>
      </c>
      <c r="D4" s="1">
        <f>'5.SWOT交互項排序'!D16</f>
        <v>13</v>
      </c>
      <c r="E4" s="1" t="e">
        <f>IF(MATCH(D4,D$2:D3,0)&gt;0,D4+1,D4)</f>
        <v>#N/A</v>
      </c>
      <c r="F4" s="1">
        <f t="shared" ref="F4:F67" si="20">IF(ISERROR(E4),D4,E4)</f>
        <v>13</v>
      </c>
      <c r="G4" s="1" t="e">
        <f>IF(MATCH(F4,F$2:F3,0)&gt;0,F4+1,F4)</f>
        <v>#N/A</v>
      </c>
      <c r="H4" s="1">
        <f t="shared" ref="H4:H67" si="21">IF(ISERROR(G4),F4,G4)</f>
        <v>13</v>
      </c>
      <c r="I4">
        <v>3</v>
      </c>
      <c r="J4">
        <f t="shared" si="3"/>
        <v>5</v>
      </c>
      <c r="K4" t="str">
        <f t="shared" ca="1" si="0"/>
        <v>S5</v>
      </c>
      <c r="L4" t="str">
        <f t="shared" ca="1" si="1"/>
        <v>O1</v>
      </c>
      <c r="M4" t="str">
        <f t="shared" ca="1" si="4"/>
        <v>S5O1</v>
      </c>
      <c r="N4" s="1">
        <f t="shared" ca="1" si="2"/>
        <v>5.7008771254956896</v>
      </c>
      <c r="P4" t="s">
        <v>2</v>
      </c>
      <c r="Q4" t="s">
        <v>33</v>
      </c>
      <c r="R4" s="1">
        <f>'4.校正SWOT方格'!N16</f>
        <v>4.0620192023179804</v>
      </c>
      <c r="S4" s="1">
        <f>'5.SWOT交互項排序'!N16</f>
        <v>17</v>
      </c>
      <c r="T4" s="1" t="e">
        <f>IF(MATCH(S4,S$2:S3,0)&gt;0,S4+1,S4)</f>
        <v>#N/A</v>
      </c>
      <c r="U4" s="1">
        <f t="shared" ref="U4:U67" si="22">IF(ISERROR(T4),S4,T4)</f>
        <v>17</v>
      </c>
      <c r="V4" s="1" t="e">
        <f>IF(MATCH(U4,U$2:U3,0)&gt;0,U4+1,U4)</f>
        <v>#N/A</v>
      </c>
      <c r="W4" s="1">
        <f t="shared" ref="W4:W67" si="23">IF(ISERROR(V4),U4,V4)</f>
        <v>17</v>
      </c>
      <c r="X4">
        <v>3</v>
      </c>
      <c r="Y4">
        <f t="shared" si="5"/>
        <v>5</v>
      </c>
      <c r="Z4" t="str">
        <f t="shared" ca="1" si="6"/>
        <v>S5</v>
      </c>
      <c r="AA4" t="str">
        <f t="shared" ca="1" si="7"/>
        <v>T1</v>
      </c>
      <c r="AB4" t="str">
        <f t="shared" ca="1" si="8"/>
        <v>S5T1</v>
      </c>
      <c r="AC4" s="1">
        <f t="shared" ca="1" si="9"/>
        <v>5.2440442408507577</v>
      </c>
      <c r="AE4" t="s">
        <v>14</v>
      </c>
      <c r="AF4" t="s">
        <v>22</v>
      </c>
      <c r="AG4" s="1">
        <f>'4.校正SWOT方格'!D26</f>
        <v>5.4083269131959844</v>
      </c>
      <c r="AH4" s="1">
        <f>'5.SWOT交互項排序'!D26</f>
        <v>3</v>
      </c>
      <c r="AI4" s="1" t="e">
        <f>IF(MATCH(AH4,AH$2:AH3,0)&gt;0,AH4+1,AH4)</f>
        <v>#N/A</v>
      </c>
      <c r="AJ4" s="1">
        <f t="shared" ref="AJ4:AJ67" si="24">IF(ISERROR(AI4),AH4,AI4)</f>
        <v>3</v>
      </c>
      <c r="AK4" s="1" t="e">
        <f>IF(MATCH(AJ4,AJ$2:AJ3,0)&gt;0,AJ4+1,AJ4)</f>
        <v>#N/A</v>
      </c>
      <c r="AL4" s="1">
        <f t="shared" ref="AL4:AL67" si="25">IF(ISERROR(AK4),AJ4,AK4)</f>
        <v>3</v>
      </c>
      <c r="AM4">
        <v>3</v>
      </c>
      <c r="AN4">
        <f t="shared" si="10"/>
        <v>3</v>
      </c>
      <c r="AO4" t="str">
        <f t="shared" ca="1" si="11"/>
        <v>W3</v>
      </c>
      <c r="AP4" t="str">
        <f t="shared" ca="1" si="12"/>
        <v>O1</v>
      </c>
      <c r="AQ4" t="str">
        <f t="shared" ca="1" si="13"/>
        <v>W3O1</v>
      </c>
      <c r="AR4" s="1">
        <f t="shared" ca="1" si="14"/>
        <v>5.4083269131959844</v>
      </c>
      <c r="AT4" t="s">
        <v>14</v>
      </c>
      <c r="AU4" t="s">
        <v>33</v>
      </c>
      <c r="AV4" s="1">
        <f>'4.校正SWOT方格'!N26</f>
        <v>4.9749371855330997</v>
      </c>
      <c r="AW4" s="1">
        <f>'5.SWOT交互項排序'!N26</f>
        <v>3</v>
      </c>
      <c r="AX4" s="1" t="e">
        <f>IF(MATCH(AW4,AW$2:AW3,0)&gt;0,AW4+1,AW4)</f>
        <v>#N/A</v>
      </c>
      <c r="AY4" s="1">
        <f t="shared" ref="AY4:AY67" si="26">IF(ISERROR(AX4),AW4,AX4)</f>
        <v>3</v>
      </c>
      <c r="AZ4" s="1" t="e">
        <f>IF(MATCH(AY4,AY$2:AY3,0)&gt;0,AY4+1,AY4)</f>
        <v>#N/A</v>
      </c>
      <c r="BA4" s="1">
        <f t="shared" ref="BA4:BA67" si="27">IF(ISERROR(AZ4),AY4,AZ4)</f>
        <v>3</v>
      </c>
      <c r="BB4">
        <v>3</v>
      </c>
      <c r="BC4">
        <f t="shared" si="15"/>
        <v>3</v>
      </c>
      <c r="BD4" t="str">
        <f t="shared" ca="1" si="16"/>
        <v>W3</v>
      </c>
      <c r="BE4" t="str">
        <f t="shared" ca="1" si="17"/>
        <v>T1</v>
      </c>
      <c r="BF4" t="str">
        <f t="shared" ca="1" si="18"/>
        <v>W3T1</v>
      </c>
      <c r="BG4" s="1">
        <f t="shared" ca="1" si="19"/>
        <v>4.9749371855330997</v>
      </c>
    </row>
    <row r="5" spans="1:59" x14ac:dyDescent="0.25">
      <c r="A5" t="s">
        <v>3</v>
      </c>
      <c r="B5" t="s">
        <v>44</v>
      </c>
      <c r="C5" s="1">
        <f>'4.校正SWOT方格'!D17</f>
        <v>5.9791303715506992</v>
      </c>
      <c r="D5" s="1">
        <f>'5.SWOT交互項排序'!D17</f>
        <v>1</v>
      </c>
      <c r="E5" s="1" t="e">
        <f>IF(MATCH(D5,D$2:D4,0)&gt;0,D5+1,D5)</f>
        <v>#N/A</v>
      </c>
      <c r="F5" s="1">
        <f t="shared" si="20"/>
        <v>1</v>
      </c>
      <c r="G5" s="1" t="e">
        <f>IF(MATCH(F5,F$2:F4,0)&gt;0,F5+1,F5)</f>
        <v>#N/A</v>
      </c>
      <c r="H5" s="1">
        <f t="shared" si="21"/>
        <v>1</v>
      </c>
      <c r="I5">
        <v>4</v>
      </c>
      <c r="J5">
        <f t="shared" si="3"/>
        <v>34</v>
      </c>
      <c r="K5" t="str">
        <f t="shared" ca="1" si="0"/>
        <v>S4</v>
      </c>
      <c r="L5" t="str">
        <f t="shared" ca="1" si="1"/>
        <v>O4</v>
      </c>
      <c r="M5" t="str">
        <f t="shared" ca="1" si="4"/>
        <v>S4O4</v>
      </c>
      <c r="N5" s="1">
        <f t="shared" ca="1" si="2"/>
        <v>5.5</v>
      </c>
      <c r="P5" t="s">
        <v>3</v>
      </c>
      <c r="Q5" t="s">
        <v>33</v>
      </c>
      <c r="R5" s="1">
        <f>'4.校正SWOT方格'!N17</f>
        <v>5.5</v>
      </c>
      <c r="S5" s="1">
        <f>'5.SWOT交互項排序'!N17</f>
        <v>1</v>
      </c>
      <c r="T5" s="1" t="e">
        <f>IF(MATCH(S5,S$2:S4,0)&gt;0,S5+1,S5)</f>
        <v>#N/A</v>
      </c>
      <c r="U5" s="1">
        <f t="shared" si="22"/>
        <v>1</v>
      </c>
      <c r="V5" s="1" t="e">
        <f>IF(MATCH(U5,U$2:U4,0)&gt;0,U5+1,U5)</f>
        <v>#N/A</v>
      </c>
      <c r="W5" s="1">
        <f t="shared" si="23"/>
        <v>1</v>
      </c>
      <c r="X5">
        <v>4</v>
      </c>
      <c r="Y5">
        <f t="shared" si="5"/>
        <v>24</v>
      </c>
      <c r="Z5" t="str">
        <f t="shared" ca="1" si="6"/>
        <v>S4</v>
      </c>
      <c r="AA5" t="str">
        <f t="shared" ca="1" si="7"/>
        <v>T3</v>
      </c>
      <c r="AB5" t="str">
        <f t="shared" ca="1" si="8"/>
        <v>S4T3</v>
      </c>
      <c r="AC5" s="1">
        <f t="shared" ca="1" si="9"/>
        <v>5.2440442408507577</v>
      </c>
      <c r="AE5" t="s">
        <v>15</v>
      </c>
      <c r="AF5" t="s">
        <v>22</v>
      </c>
      <c r="AG5" s="1">
        <f>'4.校正SWOT方格'!D27</f>
        <v>6.2449979983983983</v>
      </c>
      <c r="AH5" s="1">
        <f>'5.SWOT交互項排序'!D27</f>
        <v>1</v>
      </c>
      <c r="AI5" s="1" t="e">
        <f>IF(MATCH(AH5,AH$2:AH4,0)&gt;0,AH5+1,AH5)</f>
        <v>#N/A</v>
      </c>
      <c r="AJ5" s="1">
        <f t="shared" si="24"/>
        <v>1</v>
      </c>
      <c r="AK5" s="1" t="e">
        <f>IF(MATCH(AJ5,AJ$2:AJ4,0)&gt;0,AJ5+1,AJ5)</f>
        <v>#N/A</v>
      </c>
      <c r="AL5" s="1">
        <f t="shared" si="25"/>
        <v>1</v>
      </c>
      <c r="AM5">
        <v>4</v>
      </c>
      <c r="AN5">
        <f t="shared" si="10"/>
        <v>5</v>
      </c>
      <c r="AO5" t="str">
        <f t="shared" ca="1" si="11"/>
        <v>W5</v>
      </c>
      <c r="AP5" t="str">
        <f t="shared" ca="1" si="12"/>
        <v>O1</v>
      </c>
      <c r="AQ5" t="str">
        <f t="shared" ca="1" si="13"/>
        <v>W5O1</v>
      </c>
      <c r="AR5" s="1">
        <f t="shared" ca="1" si="14"/>
        <v>5.4083269131959844</v>
      </c>
      <c r="AT5" t="s">
        <v>15</v>
      </c>
      <c r="AU5" t="s">
        <v>33</v>
      </c>
      <c r="AV5" s="1">
        <f>'4.校正SWOT方格'!N27</f>
        <v>5.7445626465380286</v>
      </c>
      <c r="AW5" s="1">
        <f>'5.SWOT交互項排序'!N27</f>
        <v>1</v>
      </c>
      <c r="AX5" s="1" t="e">
        <f>IF(MATCH(AW5,AW$2:AW4,0)&gt;0,AW5+1,AW5)</f>
        <v>#N/A</v>
      </c>
      <c r="AY5" s="1">
        <f t="shared" si="26"/>
        <v>1</v>
      </c>
      <c r="AZ5" s="1" t="e">
        <f>IF(MATCH(AY5,AY$2:AY4,0)&gt;0,AY5+1,AY5)</f>
        <v>#N/A</v>
      </c>
      <c r="BA5" s="1">
        <f t="shared" si="27"/>
        <v>1</v>
      </c>
      <c r="BB5">
        <v>4</v>
      </c>
      <c r="BC5">
        <f t="shared" si="15"/>
        <v>5</v>
      </c>
      <c r="BD5" t="str">
        <f t="shared" ca="1" si="16"/>
        <v>W5</v>
      </c>
      <c r="BE5" t="str">
        <f t="shared" ca="1" si="17"/>
        <v>T1</v>
      </c>
      <c r="BF5" t="str">
        <f t="shared" ca="1" si="18"/>
        <v>W5T1</v>
      </c>
      <c r="BG5" s="1">
        <f t="shared" ca="1" si="19"/>
        <v>4.9749371855330997</v>
      </c>
    </row>
    <row r="6" spans="1:59" x14ac:dyDescent="0.25">
      <c r="A6" t="s">
        <v>4</v>
      </c>
      <c r="B6" t="s">
        <v>44</v>
      </c>
      <c r="C6" s="1">
        <f>'4.校正SWOT方格'!D18</f>
        <v>5.7008771254956896</v>
      </c>
      <c r="D6" s="1">
        <f>'5.SWOT交互項排序'!D18</f>
        <v>2</v>
      </c>
      <c r="E6" s="1">
        <f>IF(MATCH(D6,D$2:D5,0)&gt;0,D6+1,D6)</f>
        <v>3</v>
      </c>
      <c r="F6" s="1">
        <f t="shared" si="20"/>
        <v>3</v>
      </c>
      <c r="G6" s="1" t="e">
        <f>IF(MATCH(F6,F$2:F5,0)&gt;0,F6+1,F6)</f>
        <v>#N/A</v>
      </c>
      <c r="H6" s="1">
        <f t="shared" si="21"/>
        <v>3</v>
      </c>
      <c r="I6">
        <v>5</v>
      </c>
      <c r="J6">
        <f t="shared" si="3"/>
        <v>1</v>
      </c>
      <c r="K6" t="str">
        <f t="shared" ca="1" si="0"/>
        <v>S1</v>
      </c>
      <c r="L6" t="str">
        <f t="shared" ca="1" si="1"/>
        <v>O1</v>
      </c>
      <c r="M6" t="str">
        <f t="shared" ca="1" si="4"/>
        <v>S1O1</v>
      </c>
      <c r="N6" s="1">
        <f t="shared" ca="1" si="2"/>
        <v>5.4083269131959844</v>
      </c>
      <c r="P6" t="s">
        <v>4</v>
      </c>
      <c r="Q6" t="s">
        <v>33</v>
      </c>
      <c r="R6" s="1">
        <f>'4.校正SWOT方格'!N18</f>
        <v>5.2440442408507577</v>
      </c>
      <c r="S6" s="1">
        <f>'5.SWOT交互項排序'!N18</f>
        <v>2</v>
      </c>
      <c r="T6" s="1">
        <f>IF(MATCH(S6,S$2:S5,0)&gt;0,S6+1,S6)</f>
        <v>3</v>
      </c>
      <c r="U6" s="1">
        <f t="shared" si="22"/>
        <v>3</v>
      </c>
      <c r="V6" s="1" t="e">
        <f>IF(MATCH(U6,U$2:U5,0)&gt;0,U6+1,U6)</f>
        <v>#N/A</v>
      </c>
      <c r="W6" s="1">
        <f t="shared" si="23"/>
        <v>3</v>
      </c>
      <c r="X6">
        <v>5</v>
      </c>
      <c r="Y6">
        <f t="shared" si="5"/>
        <v>22</v>
      </c>
      <c r="Z6" t="str">
        <f t="shared" ca="1" si="6"/>
        <v>S2</v>
      </c>
      <c r="AA6" t="str">
        <f t="shared" ca="1" si="7"/>
        <v>T3</v>
      </c>
      <c r="AB6" t="str">
        <f t="shared" ca="1" si="8"/>
        <v>S2T3</v>
      </c>
      <c r="AC6" s="1">
        <f t="shared" ca="1" si="9"/>
        <v>5</v>
      </c>
      <c r="AE6" t="s">
        <v>16</v>
      </c>
      <c r="AF6" t="s">
        <v>22</v>
      </c>
      <c r="AG6" s="1">
        <f>'4.校正SWOT方格'!D28</f>
        <v>5.4083269131959844</v>
      </c>
      <c r="AH6" s="1">
        <f>'5.SWOT交互項排序'!D28</f>
        <v>3</v>
      </c>
      <c r="AI6" s="1">
        <f>IF(MATCH(AH6,AH$2:AH5,0)&gt;0,AH6+1,AH6)</f>
        <v>4</v>
      </c>
      <c r="AJ6" s="1">
        <f t="shared" si="24"/>
        <v>4</v>
      </c>
      <c r="AK6" s="1" t="e">
        <f>IF(MATCH(AJ6,AJ$2:AJ5,0)&gt;0,AJ6+1,AJ6)</f>
        <v>#N/A</v>
      </c>
      <c r="AL6" s="1">
        <f t="shared" si="25"/>
        <v>4</v>
      </c>
      <c r="AM6">
        <v>5</v>
      </c>
      <c r="AN6">
        <f t="shared" si="10"/>
        <v>24</v>
      </c>
      <c r="AO6" t="str">
        <f t="shared" ca="1" si="11"/>
        <v>W4</v>
      </c>
      <c r="AP6" t="str">
        <f t="shared" ca="1" si="12"/>
        <v>O3</v>
      </c>
      <c r="AQ6" t="str">
        <f t="shared" ca="1" si="13"/>
        <v>W4O3</v>
      </c>
      <c r="AR6" s="1">
        <f t="shared" ca="1" si="14"/>
        <v>5.196152422706632</v>
      </c>
      <c r="AT6" t="s">
        <v>16</v>
      </c>
      <c r="AU6" t="s">
        <v>33</v>
      </c>
      <c r="AV6" s="1">
        <f>'4.校正SWOT方格'!N28</f>
        <v>4.9749371855330997</v>
      </c>
      <c r="AW6" s="1">
        <f>'5.SWOT交互項排序'!N28</f>
        <v>3</v>
      </c>
      <c r="AX6" s="1">
        <f>IF(MATCH(AW6,AW$2:AW5,0)&gt;0,AW6+1,AW6)</f>
        <v>4</v>
      </c>
      <c r="AY6" s="1">
        <f t="shared" si="26"/>
        <v>4</v>
      </c>
      <c r="AZ6" s="1" t="e">
        <f>IF(MATCH(AY6,AY$2:AY5,0)&gt;0,AY6+1,AY6)</f>
        <v>#N/A</v>
      </c>
      <c r="BA6" s="1">
        <f t="shared" si="27"/>
        <v>4</v>
      </c>
      <c r="BB6">
        <v>5</v>
      </c>
      <c r="BC6">
        <f t="shared" si="15"/>
        <v>14</v>
      </c>
      <c r="BD6" t="str">
        <f t="shared" ca="1" si="16"/>
        <v>W4</v>
      </c>
      <c r="BE6" t="str">
        <f t="shared" ca="1" si="17"/>
        <v>T2</v>
      </c>
      <c r="BF6" t="str">
        <f t="shared" ca="1" si="18"/>
        <v>W4T2</v>
      </c>
      <c r="BG6" s="1">
        <f t="shared" ca="1" si="19"/>
        <v>4.8989794855663558</v>
      </c>
    </row>
    <row r="7" spans="1:59" x14ac:dyDescent="0.25">
      <c r="A7" t="s">
        <v>5</v>
      </c>
      <c r="B7" t="s">
        <v>44</v>
      </c>
      <c r="C7" s="1" t="str">
        <f>'4.校正SWOT方格'!D19</f>
        <v/>
      </c>
      <c r="D7" s="1" t="str">
        <f>'5.SWOT交互項排序'!D19</f>
        <v/>
      </c>
      <c r="E7" s="1" t="e">
        <f>IF(MATCH(D7,D$2:D6,0)&gt;0,D7+1,D7)</f>
        <v>#N/A</v>
      </c>
      <c r="F7" s="1" t="str">
        <f t="shared" si="20"/>
        <v/>
      </c>
      <c r="G7" s="1" t="e">
        <f>IF(MATCH(F7,F$2:F6,0)&gt;0,F7+1,F7)</f>
        <v>#N/A</v>
      </c>
      <c r="H7" s="1" t="str">
        <f t="shared" si="21"/>
        <v/>
      </c>
      <c r="I7">
        <v>6</v>
      </c>
      <c r="J7">
        <f t="shared" si="3"/>
        <v>32</v>
      </c>
      <c r="K7" t="str">
        <f t="shared" ca="1" si="0"/>
        <v>S2</v>
      </c>
      <c r="L7" t="str">
        <f t="shared" ca="1" si="1"/>
        <v>O4</v>
      </c>
      <c r="M7" t="str">
        <f t="shared" ca="1" si="4"/>
        <v>S2O4</v>
      </c>
      <c r="N7" s="1">
        <f t="shared" ca="1" si="2"/>
        <v>5.2440442408507577</v>
      </c>
      <c r="P7" t="s">
        <v>5</v>
      </c>
      <c r="Q7" t="s">
        <v>33</v>
      </c>
      <c r="R7" s="1" t="str">
        <f>'4.校正SWOT方格'!N19</f>
        <v/>
      </c>
      <c r="S7" s="1" t="str">
        <f>'5.SWOT交互項排序'!N19</f>
        <v/>
      </c>
      <c r="T7" s="1" t="e">
        <f>IF(MATCH(S7,S$2:S6,0)&gt;0,S7+1,S7)</f>
        <v>#N/A</v>
      </c>
      <c r="U7" s="1" t="str">
        <f t="shared" si="22"/>
        <v/>
      </c>
      <c r="V7" s="1" t="e">
        <f>IF(MATCH(U7,U$2:U6,0)&gt;0,U7+1,U7)</f>
        <v>#N/A</v>
      </c>
      <c r="W7" s="1" t="str">
        <f t="shared" si="23"/>
        <v/>
      </c>
      <c r="X7">
        <v>6</v>
      </c>
      <c r="Y7">
        <f t="shared" si="5"/>
        <v>25</v>
      </c>
      <c r="Z7" t="str">
        <f t="shared" ca="1" si="6"/>
        <v>S5</v>
      </c>
      <c r="AA7" t="str">
        <f t="shared" ca="1" si="7"/>
        <v>T3</v>
      </c>
      <c r="AB7" t="str">
        <f t="shared" ca="1" si="8"/>
        <v>S5T3</v>
      </c>
      <c r="AC7" s="1">
        <f t="shared" ca="1" si="9"/>
        <v>5</v>
      </c>
      <c r="AE7" t="s">
        <v>17</v>
      </c>
      <c r="AF7" t="s">
        <v>22</v>
      </c>
      <c r="AG7" s="1" t="str">
        <f>'4.校正SWOT方格'!D29</f>
        <v/>
      </c>
      <c r="AH7" s="1" t="str">
        <f>'5.SWOT交互項排序'!D29</f>
        <v/>
      </c>
      <c r="AI7" s="1" t="e">
        <f>IF(MATCH(AH7,AH$2:AH6,0)&gt;0,AH7+1,AH7)</f>
        <v>#N/A</v>
      </c>
      <c r="AJ7" s="1" t="str">
        <f t="shared" si="24"/>
        <v/>
      </c>
      <c r="AK7" s="1" t="e">
        <f>IF(MATCH(AJ7,AJ$2:AJ6,0)&gt;0,AJ7+1,AJ7)</f>
        <v>#N/A</v>
      </c>
      <c r="AL7" s="1" t="str">
        <f t="shared" si="25"/>
        <v/>
      </c>
      <c r="AM7">
        <v>6</v>
      </c>
      <c r="AN7">
        <f t="shared" si="10"/>
        <v>33</v>
      </c>
      <c r="AO7" t="str">
        <f t="shared" ca="1" si="11"/>
        <v>W3</v>
      </c>
      <c r="AP7" t="str">
        <f t="shared" ca="1" si="12"/>
        <v>O4</v>
      </c>
      <c r="AQ7" t="str">
        <f t="shared" ca="1" si="13"/>
        <v>W3O4</v>
      </c>
      <c r="AR7" s="1">
        <f t="shared" ca="1" si="14"/>
        <v>4.9749371855330997</v>
      </c>
      <c r="AT7" t="s">
        <v>17</v>
      </c>
      <c r="AU7" t="s">
        <v>33</v>
      </c>
      <c r="AV7" s="1" t="str">
        <f>'4.校正SWOT方格'!N29</f>
        <v/>
      </c>
      <c r="AW7" s="1" t="str">
        <f>'5.SWOT交互項排序'!N29</f>
        <v/>
      </c>
      <c r="AX7" s="1" t="e">
        <f>IF(MATCH(AW7,AW$2:AW6,0)&gt;0,AW7+1,AW7)</f>
        <v>#N/A</v>
      </c>
      <c r="AY7" s="1" t="str">
        <f t="shared" si="26"/>
        <v/>
      </c>
      <c r="AZ7" s="1" t="e">
        <f>IF(MATCH(AY7,AY$2:AY6,0)&gt;0,AY7+1,AY7)</f>
        <v>#N/A</v>
      </c>
      <c r="BA7" s="1" t="str">
        <f t="shared" si="27"/>
        <v/>
      </c>
      <c r="BB7">
        <v>6</v>
      </c>
      <c r="BC7">
        <f t="shared" si="15"/>
        <v>34</v>
      </c>
      <c r="BD7" t="str">
        <f t="shared" ca="1" si="16"/>
        <v>W4</v>
      </c>
      <c r="BE7" t="str">
        <f t="shared" ca="1" si="17"/>
        <v>T4</v>
      </c>
      <c r="BF7" t="str">
        <f t="shared" ca="1" si="18"/>
        <v>W4T4</v>
      </c>
      <c r="BG7" s="1">
        <f t="shared" ca="1" si="19"/>
        <v>4.8989794855663558</v>
      </c>
    </row>
    <row r="8" spans="1:59" x14ac:dyDescent="0.25">
      <c r="A8" t="s">
        <v>6</v>
      </c>
      <c r="B8" t="s">
        <v>44</v>
      </c>
      <c r="C8" s="1" t="str">
        <f>'4.校正SWOT方格'!D20</f>
        <v/>
      </c>
      <c r="D8" s="1" t="str">
        <f>'5.SWOT交互項排序'!D20</f>
        <v/>
      </c>
      <c r="E8" s="1" t="e">
        <f>IF(MATCH(D8,D$2:D7,0)&gt;0,D8+1,D8)</f>
        <v>#VALUE!</v>
      </c>
      <c r="F8" s="1" t="str">
        <f t="shared" si="20"/>
        <v/>
      </c>
      <c r="G8" s="1" t="e">
        <f>IF(MATCH(F8,F$2:F7,0)&gt;0,F8+1,F8)</f>
        <v>#VALUE!</v>
      </c>
      <c r="H8" s="1" t="str">
        <f t="shared" si="21"/>
        <v/>
      </c>
      <c r="I8">
        <v>7</v>
      </c>
      <c r="J8">
        <f t="shared" si="3"/>
        <v>35</v>
      </c>
      <c r="K8" t="str">
        <f t="shared" ca="1" si="0"/>
        <v>S5</v>
      </c>
      <c r="L8" t="str">
        <f t="shared" ca="1" si="1"/>
        <v>O4</v>
      </c>
      <c r="M8" t="str">
        <f t="shared" ca="1" si="4"/>
        <v>S5O4</v>
      </c>
      <c r="N8" s="1">
        <f t="shared" ca="1" si="2"/>
        <v>5.2440442408507577</v>
      </c>
      <c r="P8" t="s">
        <v>6</v>
      </c>
      <c r="Q8" t="s">
        <v>33</v>
      </c>
      <c r="R8" s="1" t="str">
        <f>'4.校正SWOT方格'!N20</f>
        <v/>
      </c>
      <c r="S8" s="1" t="str">
        <f>'5.SWOT交互項排序'!N20</f>
        <v/>
      </c>
      <c r="T8" s="1" t="e">
        <f>IF(MATCH(S8,S$2:S7,0)&gt;0,S8+1,S8)</f>
        <v>#VALUE!</v>
      </c>
      <c r="U8" s="1" t="str">
        <f t="shared" si="22"/>
        <v/>
      </c>
      <c r="V8" s="1" t="e">
        <f>IF(MATCH(U8,U$2:U7,0)&gt;0,U8+1,U8)</f>
        <v>#VALUE!</v>
      </c>
      <c r="W8" s="1" t="str">
        <f t="shared" si="23"/>
        <v/>
      </c>
      <c r="X8">
        <v>7</v>
      </c>
      <c r="Y8">
        <f t="shared" si="5"/>
        <v>1</v>
      </c>
      <c r="Z8" t="str">
        <f t="shared" ca="1" si="6"/>
        <v>S1</v>
      </c>
      <c r="AA8" t="str">
        <f t="shared" ca="1" si="7"/>
        <v>T1</v>
      </c>
      <c r="AB8" t="str">
        <f t="shared" ca="1" si="8"/>
        <v>S1T1</v>
      </c>
      <c r="AC8" s="1">
        <f t="shared" ca="1" si="9"/>
        <v>4.9749371855330997</v>
      </c>
      <c r="AE8" t="s">
        <v>18</v>
      </c>
      <c r="AF8" t="s">
        <v>22</v>
      </c>
      <c r="AG8" s="1" t="str">
        <f>'4.校正SWOT方格'!D30</f>
        <v/>
      </c>
      <c r="AH8" s="1" t="str">
        <f>'5.SWOT交互項排序'!D30</f>
        <v/>
      </c>
      <c r="AI8" s="1" t="e">
        <f>IF(MATCH(AH8,AH$2:AH7,0)&gt;0,AH8+1,AH8)</f>
        <v>#VALUE!</v>
      </c>
      <c r="AJ8" s="1" t="str">
        <f t="shared" si="24"/>
        <v/>
      </c>
      <c r="AK8" s="1" t="e">
        <f>IF(MATCH(AJ8,AJ$2:AJ7,0)&gt;0,AJ8+1,AJ8)</f>
        <v>#VALUE!</v>
      </c>
      <c r="AL8" s="1" t="str">
        <f t="shared" si="25"/>
        <v/>
      </c>
      <c r="AM8">
        <v>7</v>
      </c>
      <c r="AN8">
        <f t="shared" si="10"/>
        <v>35</v>
      </c>
      <c r="AO8" t="str">
        <f t="shared" ca="1" si="11"/>
        <v>W5</v>
      </c>
      <c r="AP8" t="str">
        <f t="shared" ca="1" si="12"/>
        <v>O4</v>
      </c>
      <c r="AQ8" t="str">
        <f t="shared" ca="1" si="13"/>
        <v>W5O4</v>
      </c>
      <c r="AR8" s="1">
        <f t="shared" ca="1" si="14"/>
        <v>4.9749371855330997</v>
      </c>
      <c r="AT8" t="s">
        <v>18</v>
      </c>
      <c r="AU8" t="s">
        <v>33</v>
      </c>
      <c r="AV8" s="1" t="str">
        <f>'4.校正SWOT方格'!N30</f>
        <v/>
      </c>
      <c r="AW8" s="1" t="str">
        <f>'5.SWOT交互項排序'!N30</f>
        <v/>
      </c>
      <c r="AX8" s="1" t="e">
        <f>IF(MATCH(AW8,AW$2:AW7,0)&gt;0,AW8+1,AW8)</f>
        <v>#VALUE!</v>
      </c>
      <c r="AY8" s="1" t="str">
        <f t="shared" si="26"/>
        <v/>
      </c>
      <c r="AZ8" s="1" t="e">
        <f>IF(MATCH(AY8,AY$2:AY7,0)&gt;0,AY8+1,AY8)</f>
        <v>#VALUE!</v>
      </c>
      <c r="BA8" s="1" t="str">
        <f t="shared" si="27"/>
        <v/>
      </c>
      <c r="BB8">
        <v>7</v>
      </c>
      <c r="BC8">
        <f t="shared" si="15"/>
        <v>23</v>
      </c>
      <c r="BD8" t="str">
        <f t="shared" ca="1" si="16"/>
        <v>W3</v>
      </c>
      <c r="BE8" t="str">
        <f t="shared" ca="1" si="17"/>
        <v>T3</v>
      </c>
      <c r="BF8" t="str">
        <f t="shared" ca="1" si="18"/>
        <v>W3T3</v>
      </c>
      <c r="BG8" s="1">
        <f t="shared" ca="1" si="19"/>
        <v>4.7434164902525691</v>
      </c>
    </row>
    <row r="9" spans="1:59" x14ac:dyDescent="0.25">
      <c r="A9" t="s">
        <v>7</v>
      </c>
      <c r="B9" t="s">
        <v>44</v>
      </c>
      <c r="C9" s="1" t="str">
        <f>'4.校正SWOT方格'!D21</f>
        <v/>
      </c>
      <c r="D9" s="1" t="str">
        <f>'5.SWOT交互項排序'!D21</f>
        <v/>
      </c>
      <c r="E9" s="1" t="e">
        <f>IF(MATCH(D9,D$2:D8,0)&gt;0,D9+1,D9)</f>
        <v>#VALUE!</v>
      </c>
      <c r="F9" s="1" t="str">
        <f t="shared" si="20"/>
        <v/>
      </c>
      <c r="G9" s="1" t="e">
        <f>IF(MATCH(F9,F$2:F8,0)&gt;0,F9+1,F9)</f>
        <v>#VALUE!</v>
      </c>
      <c r="H9" s="1" t="str">
        <f t="shared" si="21"/>
        <v/>
      </c>
      <c r="I9">
        <v>8</v>
      </c>
      <c r="J9">
        <f t="shared" si="3"/>
        <v>24</v>
      </c>
      <c r="K9" t="str">
        <f t="shared" ca="1" si="0"/>
        <v>S4</v>
      </c>
      <c r="L9" t="str">
        <f t="shared" ca="1" si="1"/>
        <v>O3</v>
      </c>
      <c r="M9" t="str">
        <f t="shared" ca="1" si="4"/>
        <v>S4O3</v>
      </c>
      <c r="N9" s="1">
        <f t="shared" ca="1" si="2"/>
        <v>4.9749371855330997</v>
      </c>
      <c r="P9" t="s">
        <v>7</v>
      </c>
      <c r="Q9" t="s">
        <v>33</v>
      </c>
      <c r="R9" s="1" t="str">
        <f>'4.校正SWOT方格'!N21</f>
        <v/>
      </c>
      <c r="S9" s="1" t="str">
        <f>'5.SWOT交互項排序'!N21</f>
        <v/>
      </c>
      <c r="T9" s="1" t="e">
        <f>IF(MATCH(S9,S$2:S8,0)&gt;0,S9+1,S9)</f>
        <v>#VALUE!</v>
      </c>
      <c r="U9" s="1" t="str">
        <f t="shared" si="22"/>
        <v/>
      </c>
      <c r="V9" s="1" t="e">
        <f>IF(MATCH(U9,U$2:U8,0)&gt;0,U9+1,U9)</f>
        <v>#VALUE!</v>
      </c>
      <c r="W9" s="1" t="str">
        <f t="shared" si="23"/>
        <v/>
      </c>
      <c r="X9">
        <v>8</v>
      </c>
      <c r="Y9">
        <f t="shared" si="5"/>
        <v>21</v>
      </c>
      <c r="Z9" t="str">
        <f t="shared" ca="1" si="6"/>
        <v>S1</v>
      </c>
      <c r="AA9" t="str">
        <f t="shared" ca="1" si="7"/>
        <v>T3</v>
      </c>
      <c r="AB9" t="str">
        <f t="shared" ca="1" si="8"/>
        <v>S1T3</v>
      </c>
      <c r="AC9" s="1">
        <f t="shared" ca="1" si="9"/>
        <v>4.7434164902525691</v>
      </c>
      <c r="AE9" t="s">
        <v>19</v>
      </c>
      <c r="AF9" t="s">
        <v>22</v>
      </c>
      <c r="AG9" s="1" t="str">
        <f>'4.校正SWOT方格'!D31</f>
        <v/>
      </c>
      <c r="AH9" s="1" t="str">
        <f>'5.SWOT交互項排序'!D31</f>
        <v/>
      </c>
      <c r="AI9" s="1" t="e">
        <f>IF(MATCH(AH9,AH$2:AH8,0)&gt;0,AH9+1,AH9)</f>
        <v>#VALUE!</v>
      </c>
      <c r="AJ9" s="1" t="str">
        <f t="shared" si="24"/>
        <v/>
      </c>
      <c r="AK9" s="1" t="e">
        <f>IF(MATCH(AJ9,AJ$2:AJ8,0)&gt;0,AJ9+1,AJ9)</f>
        <v>#VALUE!</v>
      </c>
      <c r="AL9" s="1" t="str">
        <f t="shared" si="25"/>
        <v/>
      </c>
      <c r="AM9">
        <v>8</v>
      </c>
      <c r="AN9">
        <f t="shared" si="10"/>
        <v>2</v>
      </c>
      <c r="AO9" t="str">
        <f t="shared" ca="1" si="11"/>
        <v>W2</v>
      </c>
      <c r="AP9" t="str">
        <f t="shared" ca="1" si="12"/>
        <v>O1</v>
      </c>
      <c r="AQ9" t="str">
        <f t="shared" ca="1" si="13"/>
        <v>W2O1</v>
      </c>
      <c r="AR9" s="1">
        <f t="shared" ca="1" si="14"/>
        <v>4.7696960070847281</v>
      </c>
      <c r="AT9" t="s">
        <v>19</v>
      </c>
      <c r="AU9" t="s">
        <v>33</v>
      </c>
      <c r="AV9" s="1" t="str">
        <f>'4.校正SWOT方格'!N31</f>
        <v/>
      </c>
      <c r="AW9" s="1" t="str">
        <f>'5.SWOT交互項排序'!N31</f>
        <v/>
      </c>
      <c r="AX9" s="1" t="e">
        <f>IF(MATCH(AW9,AW$2:AW8,0)&gt;0,AW9+1,AW9)</f>
        <v>#VALUE!</v>
      </c>
      <c r="AY9" s="1" t="str">
        <f t="shared" si="26"/>
        <v/>
      </c>
      <c r="AZ9" s="1" t="e">
        <f>IF(MATCH(AY9,AY$2:AY8,0)&gt;0,AY9+1,AY9)</f>
        <v>#VALUE!</v>
      </c>
      <c r="BA9" s="1" t="str">
        <f t="shared" si="27"/>
        <v/>
      </c>
      <c r="BB9">
        <v>8</v>
      </c>
      <c r="BC9">
        <f t="shared" si="15"/>
        <v>25</v>
      </c>
      <c r="BD9" t="str">
        <f t="shared" ca="1" si="16"/>
        <v>W5</v>
      </c>
      <c r="BE9" t="str">
        <f t="shared" ca="1" si="17"/>
        <v>T3</v>
      </c>
      <c r="BF9" t="str">
        <f t="shared" ca="1" si="18"/>
        <v>W5T3</v>
      </c>
      <c r="BG9" s="1">
        <f t="shared" ca="1" si="19"/>
        <v>4.7434164902525691</v>
      </c>
    </row>
    <row r="10" spans="1:59" x14ac:dyDescent="0.25">
      <c r="A10" t="s">
        <v>8</v>
      </c>
      <c r="B10" t="s">
        <v>44</v>
      </c>
      <c r="C10" s="1" t="str">
        <f>'4.校正SWOT方格'!D22</f>
        <v/>
      </c>
      <c r="D10" s="1" t="str">
        <f>'5.SWOT交互項排序'!D22</f>
        <v/>
      </c>
      <c r="E10" s="1" t="e">
        <f>IF(MATCH(D10,D$2:D9,0)&gt;0,D10+1,D10)</f>
        <v>#VALUE!</v>
      </c>
      <c r="F10" s="1" t="str">
        <f t="shared" si="20"/>
        <v/>
      </c>
      <c r="G10" s="1" t="e">
        <f>IF(MATCH(F10,F$2:F9,0)&gt;0,F10+1,F10)</f>
        <v>#VALUE!</v>
      </c>
      <c r="H10" s="1" t="str">
        <f t="shared" si="21"/>
        <v/>
      </c>
      <c r="I10">
        <v>9</v>
      </c>
      <c r="J10">
        <f t="shared" si="3"/>
        <v>31</v>
      </c>
      <c r="K10" t="str">
        <f t="shared" ca="1" si="0"/>
        <v>S1</v>
      </c>
      <c r="L10" t="str">
        <f t="shared" ca="1" si="1"/>
        <v>O4</v>
      </c>
      <c r="M10" t="str">
        <f t="shared" ca="1" si="4"/>
        <v>S1O4</v>
      </c>
      <c r="N10" s="1">
        <f t="shared" ca="1" si="2"/>
        <v>4.9749371855330997</v>
      </c>
      <c r="P10" t="s">
        <v>8</v>
      </c>
      <c r="Q10" t="s">
        <v>33</v>
      </c>
      <c r="R10" s="1" t="str">
        <f>'4.校正SWOT方格'!N22</f>
        <v/>
      </c>
      <c r="S10" s="1" t="str">
        <f>'5.SWOT交互項排序'!N22</f>
        <v/>
      </c>
      <c r="T10" s="1" t="e">
        <f>IF(MATCH(S10,S$2:S9,0)&gt;0,S10+1,S10)</f>
        <v>#VALUE!</v>
      </c>
      <c r="U10" s="1" t="str">
        <f t="shared" si="22"/>
        <v/>
      </c>
      <c r="V10" s="1" t="e">
        <f>IF(MATCH(U10,U$2:U9,0)&gt;0,U10+1,U10)</f>
        <v>#VALUE!</v>
      </c>
      <c r="W10" s="1" t="str">
        <f t="shared" si="23"/>
        <v/>
      </c>
      <c r="X10">
        <v>9</v>
      </c>
      <c r="Y10">
        <f t="shared" si="5"/>
        <v>14</v>
      </c>
      <c r="Z10" t="str">
        <f t="shared" ca="1" si="6"/>
        <v>S4</v>
      </c>
      <c r="AA10" t="str">
        <f t="shared" ca="1" si="7"/>
        <v>T2</v>
      </c>
      <c r="AB10" t="str">
        <f t="shared" ca="1" si="8"/>
        <v>S4T2</v>
      </c>
      <c r="AC10" s="1">
        <f t="shared" ca="1" si="9"/>
        <v>4.6904157598234297</v>
      </c>
      <c r="AE10" t="s">
        <v>20</v>
      </c>
      <c r="AF10" t="s">
        <v>22</v>
      </c>
      <c r="AG10" s="1" t="str">
        <f>'4.校正SWOT方格'!D32</f>
        <v/>
      </c>
      <c r="AH10" s="1" t="str">
        <f>'5.SWOT交互項排序'!D32</f>
        <v/>
      </c>
      <c r="AI10" s="1" t="e">
        <f>IF(MATCH(AH10,AH$2:AH9,0)&gt;0,AH10+1,AH10)</f>
        <v>#VALUE!</v>
      </c>
      <c r="AJ10" s="1" t="str">
        <f t="shared" si="24"/>
        <v/>
      </c>
      <c r="AK10" s="1" t="e">
        <f>IF(MATCH(AJ10,AJ$2:AJ9,0)&gt;0,AJ10+1,AJ10)</f>
        <v>#VALUE!</v>
      </c>
      <c r="AL10" s="1" t="str">
        <f t="shared" si="25"/>
        <v/>
      </c>
      <c r="AM10">
        <v>9</v>
      </c>
      <c r="AN10">
        <f t="shared" si="10"/>
        <v>23</v>
      </c>
      <c r="AO10" t="str">
        <f t="shared" ca="1" si="11"/>
        <v>W3</v>
      </c>
      <c r="AP10" t="str">
        <f t="shared" ca="1" si="12"/>
        <v>O3</v>
      </c>
      <c r="AQ10" t="str">
        <f t="shared" ca="1" si="13"/>
        <v>W3O3</v>
      </c>
      <c r="AR10" s="1">
        <f t="shared" ca="1" si="14"/>
        <v>4.5</v>
      </c>
      <c r="AT10" t="s">
        <v>20</v>
      </c>
      <c r="AU10" t="s">
        <v>33</v>
      </c>
      <c r="AV10" s="1" t="str">
        <f>'4.校正SWOT方格'!N32</f>
        <v/>
      </c>
      <c r="AW10" s="1" t="str">
        <f>'5.SWOT交互項排序'!N32</f>
        <v/>
      </c>
      <c r="AX10" s="1" t="e">
        <f>IF(MATCH(AW10,AW$2:AW9,0)&gt;0,AW10+1,AW10)</f>
        <v>#VALUE!</v>
      </c>
      <c r="AY10" s="1" t="str">
        <f t="shared" si="26"/>
        <v/>
      </c>
      <c r="AZ10" s="1" t="e">
        <f>IF(MATCH(AY10,AY$2:AY9,0)&gt;0,AY10+1,AY10)</f>
        <v>#VALUE!</v>
      </c>
      <c r="BA10" s="1" t="str">
        <f t="shared" si="27"/>
        <v/>
      </c>
      <c r="BB10">
        <v>9</v>
      </c>
      <c r="BC10">
        <f t="shared" si="15"/>
        <v>2</v>
      </c>
      <c r="BD10" t="str">
        <f t="shared" ca="1" si="16"/>
        <v>W2</v>
      </c>
      <c r="BE10" t="str">
        <f t="shared" ca="1" si="17"/>
        <v>T1</v>
      </c>
      <c r="BF10" t="str">
        <f t="shared" ca="1" si="18"/>
        <v>W2T1</v>
      </c>
      <c r="BG10" s="1">
        <f t="shared" ca="1" si="19"/>
        <v>4.3874821936960613</v>
      </c>
    </row>
    <row r="11" spans="1:59" x14ac:dyDescent="0.25">
      <c r="A11" t="s">
        <v>9</v>
      </c>
      <c r="B11" t="s">
        <v>44</v>
      </c>
      <c r="C11" s="1" t="str">
        <f>'4.校正SWOT方格'!D23</f>
        <v/>
      </c>
      <c r="D11" s="1" t="str">
        <f>'5.SWOT交互項排序'!D23</f>
        <v/>
      </c>
      <c r="E11" s="1" t="e">
        <f>IF(MATCH(D11,D$2:D10,0)&gt;0,D11+1,D11)</f>
        <v>#VALUE!</v>
      </c>
      <c r="F11" s="1" t="str">
        <f t="shared" si="20"/>
        <v/>
      </c>
      <c r="G11" s="1" t="e">
        <f>IF(MATCH(F11,F$2:F10,0)&gt;0,F11+1,F11)</f>
        <v>#VALUE!</v>
      </c>
      <c r="H11" s="1" t="str">
        <f t="shared" si="21"/>
        <v/>
      </c>
      <c r="I11">
        <v>10</v>
      </c>
      <c r="J11">
        <f t="shared" si="3"/>
        <v>22</v>
      </c>
      <c r="K11" t="str">
        <f t="shared" ca="1" si="0"/>
        <v>S2</v>
      </c>
      <c r="L11" t="str">
        <f t="shared" ca="1" si="1"/>
        <v>O3</v>
      </c>
      <c r="M11" t="str">
        <f t="shared" ca="1" si="4"/>
        <v>S2O3</v>
      </c>
      <c r="N11" s="1">
        <f t="shared" ca="1" si="2"/>
        <v>4.7434164902525691</v>
      </c>
      <c r="P11" t="s">
        <v>9</v>
      </c>
      <c r="Q11" t="s">
        <v>33</v>
      </c>
      <c r="R11" s="1" t="str">
        <f>'4.校正SWOT方格'!N23</f>
        <v/>
      </c>
      <c r="S11" s="1" t="str">
        <f>'5.SWOT交互項排序'!N23</f>
        <v/>
      </c>
      <c r="T11" s="1" t="e">
        <f>IF(MATCH(S11,S$2:S10,0)&gt;0,S11+1,S11)</f>
        <v>#VALUE!</v>
      </c>
      <c r="U11" s="1" t="str">
        <f t="shared" si="22"/>
        <v/>
      </c>
      <c r="V11" s="1" t="e">
        <f>IF(MATCH(U11,U$2:U10,0)&gt;0,U11+1,U11)</f>
        <v>#VALUE!</v>
      </c>
      <c r="W11" s="1" t="str">
        <f t="shared" si="23"/>
        <v/>
      </c>
      <c r="X11">
        <v>10</v>
      </c>
      <c r="Y11">
        <f t="shared" si="5"/>
        <v>34</v>
      </c>
      <c r="Z11" t="str">
        <f t="shared" ca="1" si="6"/>
        <v>S4</v>
      </c>
      <c r="AA11" t="str">
        <f t="shared" ca="1" si="7"/>
        <v>T4</v>
      </c>
      <c r="AB11" t="str">
        <f t="shared" ca="1" si="8"/>
        <v>S4T4</v>
      </c>
      <c r="AC11" s="1">
        <f t="shared" ca="1" si="9"/>
        <v>4.6904157598234297</v>
      </c>
      <c r="AE11" t="s">
        <v>21</v>
      </c>
      <c r="AF11" t="s">
        <v>22</v>
      </c>
      <c r="AG11" s="1" t="str">
        <f>'4.校正SWOT方格'!D33</f>
        <v/>
      </c>
      <c r="AH11" s="1" t="str">
        <f>'5.SWOT交互項排序'!D33</f>
        <v/>
      </c>
      <c r="AI11" s="1" t="e">
        <f>IF(MATCH(AH11,AH$2:AH10,0)&gt;0,AH11+1,AH11)</f>
        <v>#VALUE!</v>
      </c>
      <c r="AJ11" s="1" t="str">
        <f t="shared" si="24"/>
        <v/>
      </c>
      <c r="AK11" s="1" t="e">
        <f>IF(MATCH(AJ11,AJ$2:AJ10,0)&gt;0,AJ11+1,AJ11)</f>
        <v>#VALUE!</v>
      </c>
      <c r="AL11" s="1" t="str">
        <f t="shared" si="25"/>
        <v/>
      </c>
      <c r="AM11">
        <v>10</v>
      </c>
      <c r="AN11">
        <f t="shared" si="10"/>
        <v>25</v>
      </c>
      <c r="AO11" t="str">
        <f t="shared" ca="1" si="11"/>
        <v>W5</v>
      </c>
      <c r="AP11" t="str">
        <f t="shared" ca="1" si="12"/>
        <v>O3</v>
      </c>
      <c r="AQ11" t="str">
        <f t="shared" ca="1" si="13"/>
        <v>W5O3</v>
      </c>
      <c r="AR11" s="1">
        <f t="shared" ca="1" si="14"/>
        <v>4.5</v>
      </c>
      <c r="AT11" t="s">
        <v>21</v>
      </c>
      <c r="AU11" t="s">
        <v>33</v>
      </c>
      <c r="AV11" s="1" t="str">
        <f>'4.校正SWOT方格'!N33</f>
        <v/>
      </c>
      <c r="AW11" s="1" t="str">
        <f>'5.SWOT交互項排序'!N33</f>
        <v/>
      </c>
      <c r="AX11" s="1" t="e">
        <f>IF(MATCH(AW11,AW$2:AW10,0)&gt;0,AW11+1,AW11)</f>
        <v>#VALUE!</v>
      </c>
      <c r="AY11" s="1" t="str">
        <f t="shared" si="26"/>
        <v/>
      </c>
      <c r="AZ11" s="1" t="e">
        <f>IF(MATCH(AY11,AY$2:AY10,0)&gt;0,AY11+1,AY11)</f>
        <v>#VALUE!</v>
      </c>
      <c r="BA11" s="1" t="str">
        <f t="shared" si="27"/>
        <v/>
      </c>
      <c r="BB11">
        <v>10</v>
      </c>
      <c r="BC11">
        <f t="shared" si="15"/>
        <v>13</v>
      </c>
      <c r="BD11" t="str">
        <f t="shared" ca="1" si="16"/>
        <v>W3</v>
      </c>
      <c r="BE11" t="str">
        <f t="shared" ca="1" si="17"/>
        <v>T2</v>
      </c>
      <c r="BF11" t="str">
        <f t="shared" ca="1" si="18"/>
        <v>W3T2</v>
      </c>
      <c r="BG11" s="1">
        <f t="shared" ca="1" si="19"/>
        <v>4.2426406871192848</v>
      </c>
    </row>
    <row r="12" spans="1:59" x14ac:dyDescent="0.25">
      <c r="A12" t="s">
        <v>0</v>
      </c>
      <c r="B12" t="s">
        <v>69</v>
      </c>
      <c r="C12" s="1">
        <f>'4.校正SWOT方格'!E14</f>
        <v>3.3541019662496847</v>
      </c>
      <c r="D12" s="1">
        <f>'5.SWOT交互項排序'!E14</f>
        <v>19</v>
      </c>
      <c r="E12" s="1" t="e">
        <f>IF(MATCH(D12,D$2:D11,0)&gt;0,D12+1,D12)</f>
        <v>#N/A</v>
      </c>
      <c r="F12" s="1">
        <f t="shared" si="20"/>
        <v>19</v>
      </c>
      <c r="G12" s="1" t="e">
        <f>IF(MATCH(F12,F$2:F11,0)&gt;0,F12+1,F12)</f>
        <v>#N/A</v>
      </c>
      <c r="H12" s="1">
        <f t="shared" si="21"/>
        <v>19</v>
      </c>
      <c r="P12" t="s">
        <v>0</v>
      </c>
      <c r="Q12" t="s">
        <v>35</v>
      </c>
      <c r="R12" s="1">
        <f>'4.校正SWOT方格'!O14</f>
        <v>4.2426406871192848</v>
      </c>
      <c r="S12" s="1">
        <f>'5.SWOT交互項排序'!O14</f>
        <v>15</v>
      </c>
      <c r="T12" s="1" t="e">
        <f>IF(MATCH(S12,S$2:S11,0)&gt;0,S12+1,S12)</f>
        <v>#N/A</v>
      </c>
      <c r="U12" s="1">
        <f t="shared" si="22"/>
        <v>15</v>
      </c>
      <c r="V12" s="1" t="e">
        <f>IF(MATCH(U12,U$2:U11,0)&gt;0,U12+1,U12)</f>
        <v>#N/A</v>
      </c>
      <c r="W12" s="1">
        <f t="shared" si="23"/>
        <v>15</v>
      </c>
      <c r="AE12" t="s">
        <v>11</v>
      </c>
      <c r="AF12" t="s">
        <v>24</v>
      </c>
      <c r="AG12" s="1">
        <f>'4.校正SWOT方格'!E24</f>
        <v>2.7386127875258306</v>
      </c>
      <c r="AH12" s="1">
        <f>'5.SWOT交互項排序'!E24</f>
        <v>23</v>
      </c>
      <c r="AI12" s="1" t="e">
        <f>IF(MATCH(AH12,AH$2:AH11,0)&gt;0,AH12+1,AH12)</f>
        <v>#N/A</v>
      </c>
      <c r="AJ12" s="1">
        <f t="shared" si="24"/>
        <v>23</v>
      </c>
      <c r="AK12" s="1" t="e">
        <f>IF(MATCH(AJ12,AJ$2:AJ11,0)&gt;0,AJ12+1,AJ12)</f>
        <v>#N/A</v>
      </c>
      <c r="AL12" s="1">
        <f t="shared" si="25"/>
        <v>23</v>
      </c>
      <c r="AT12" t="s">
        <v>11</v>
      </c>
      <c r="AU12" t="s">
        <v>35</v>
      </c>
      <c r="AV12" s="1">
        <f>'4.校正SWOT方格'!O24</f>
        <v>3.4641016151377544</v>
      </c>
      <c r="AW12" s="1">
        <f>'5.SWOT交互項排序'!O24</f>
        <v>19</v>
      </c>
      <c r="AX12" s="1" t="e">
        <f>IF(MATCH(AW12,AW$2:AW11,0)&gt;0,AW12+1,AW12)</f>
        <v>#N/A</v>
      </c>
      <c r="AY12" s="1">
        <f t="shared" si="26"/>
        <v>19</v>
      </c>
      <c r="AZ12" s="1" t="e">
        <f>IF(MATCH(AY12,AY$2:AY11,0)&gt;0,AY12+1,AY12)</f>
        <v>#N/A</v>
      </c>
      <c r="BA12" s="1">
        <f t="shared" si="27"/>
        <v>19</v>
      </c>
    </row>
    <row r="13" spans="1:59" x14ac:dyDescent="0.25">
      <c r="A13" t="s">
        <v>1</v>
      </c>
      <c r="B13" t="s">
        <v>69</v>
      </c>
      <c r="C13" s="1">
        <f>'4.校正SWOT方格'!E15</f>
        <v>3.5355339059327378</v>
      </c>
      <c r="D13" s="1">
        <f>'5.SWOT交互項排序'!E15</f>
        <v>17</v>
      </c>
      <c r="E13" s="1" t="e">
        <f>IF(MATCH(D13,D$2:D12,0)&gt;0,D13+1,D13)</f>
        <v>#N/A</v>
      </c>
      <c r="F13" s="1">
        <f t="shared" si="20"/>
        <v>17</v>
      </c>
      <c r="G13" s="1" t="e">
        <f>IF(MATCH(F13,F$2:F12,0)&gt;0,F13+1,F13)</f>
        <v>#N/A</v>
      </c>
      <c r="H13" s="1">
        <f t="shared" si="21"/>
        <v>17</v>
      </c>
      <c r="P13" t="s">
        <v>1</v>
      </c>
      <c r="Q13" t="s">
        <v>35</v>
      </c>
      <c r="R13" s="1">
        <f>'4.校正SWOT方格'!O15</f>
        <v>4.4721359549995796</v>
      </c>
      <c r="S13" s="1">
        <f>'5.SWOT交互項排序'!O15</f>
        <v>11</v>
      </c>
      <c r="T13" s="1" t="e">
        <f>IF(MATCH(S13,S$2:S12,0)&gt;0,S13+1,S13)</f>
        <v>#N/A</v>
      </c>
      <c r="U13" s="1">
        <f t="shared" si="22"/>
        <v>11</v>
      </c>
      <c r="V13" s="1" t="e">
        <f>IF(MATCH(U13,U$2:U12,0)&gt;0,U13+1,U13)</f>
        <v>#N/A</v>
      </c>
      <c r="W13" s="1">
        <f t="shared" si="23"/>
        <v>11</v>
      </c>
      <c r="AE13" t="s">
        <v>13</v>
      </c>
      <c r="AF13" t="s">
        <v>24</v>
      </c>
      <c r="AG13" s="1">
        <f>'4.校正SWOT方格'!E25</f>
        <v>2.9580398915498081</v>
      </c>
      <c r="AH13" s="1">
        <f>'5.SWOT交互項排序'!E25</f>
        <v>22</v>
      </c>
      <c r="AI13" s="1" t="e">
        <f>IF(MATCH(AH13,AH$2:AH12,0)&gt;0,AH13+1,AH13)</f>
        <v>#N/A</v>
      </c>
      <c r="AJ13" s="1">
        <f t="shared" si="24"/>
        <v>22</v>
      </c>
      <c r="AK13" s="1" t="e">
        <f>IF(MATCH(AJ13,AJ$2:AJ12,0)&gt;0,AJ13+1,AJ13)</f>
        <v>#N/A</v>
      </c>
      <c r="AL13" s="1">
        <f t="shared" si="25"/>
        <v>22</v>
      </c>
      <c r="AT13" t="s">
        <v>13</v>
      </c>
      <c r="AU13" t="s">
        <v>35</v>
      </c>
      <c r="AV13" s="1">
        <f>'4.校正SWOT方格'!O25</f>
        <v>3.7416573867739413</v>
      </c>
      <c r="AW13" s="1">
        <f>'5.SWOT交互項排序'!O25</f>
        <v>17</v>
      </c>
      <c r="AX13" s="1" t="e">
        <f>IF(MATCH(AW13,AW$2:AW12,0)&gt;0,AW13+1,AW13)</f>
        <v>#N/A</v>
      </c>
      <c r="AY13" s="1">
        <f t="shared" si="26"/>
        <v>17</v>
      </c>
      <c r="AZ13" s="1" t="e">
        <f>IF(MATCH(AY13,AY$2:AY12,0)&gt;0,AY13+1,AY13)</f>
        <v>#N/A</v>
      </c>
      <c r="BA13" s="1">
        <f t="shared" si="27"/>
        <v>17</v>
      </c>
    </row>
    <row r="14" spans="1:59" x14ac:dyDescent="0.25">
      <c r="A14" t="s">
        <v>2</v>
      </c>
      <c r="B14" t="s">
        <v>69</v>
      </c>
      <c r="C14" s="1">
        <f>'4.校正SWOT方格'!E16</f>
        <v>2.7386127875258306</v>
      </c>
      <c r="D14" s="1">
        <f>'5.SWOT交互項排序'!E16</f>
        <v>24</v>
      </c>
      <c r="E14" s="1" t="e">
        <f>IF(MATCH(D14,D$2:D13,0)&gt;0,D14+1,D14)</f>
        <v>#N/A</v>
      </c>
      <c r="F14" s="1">
        <f t="shared" si="20"/>
        <v>24</v>
      </c>
      <c r="G14" s="1" t="e">
        <f>IF(MATCH(F14,F$2:F13,0)&gt;0,F14+1,F14)</f>
        <v>#N/A</v>
      </c>
      <c r="H14" s="1">
        <f t="shared" si="21"/>
        <v>24</v>
      </c>
      <c r="P14" t="s">
        <v>2</v>
      </c>
      <c r="Q14" t="s">
        <v>35</v>
      </c>
      <c r="R14" s="1">
        <f>'4.校正SWOT方格'!O16</f>
        <v>3.4641016151377544</v>
      </c>
      <c r="S14" s="1">
        <f>'5.SWOT交互項排序'!O16</f>
        <v>19</v>
      </c>
      <c r="T14" s="1" t="e">
        <f>IF(MATCH(S14,S$2:S13,0)&gt;0,S14+1,S14)</f>
        <v>#N/A</v>
      </c>
      <c r="U14" s="1">
        <f t="shared" si="22"/>
        <v>19</v>
      </c>
      <c r="V14" s="1" t="e">
        <f>IF(MATCH(U14,U$2:U13,0)&gt;0,U14+1,U14)</f>
        <v>#N/A</v>
      </c>
      <c r="W14" s="1">
        <f t="shared" si="23"/>
        <v>19</v>
      </c>
      <c r="AE14" t="s">
        <v>14</v>
      </c>
      <c r="AF14" t="s">
        <v>24</v>
      </c>
      <c r="AG14" s="1">
        <f>'4.校正SWOT方格'!E26</f>
        <v>3.3541019662496847</v>
      </c>
      <c r="AH14" s="1">
        <f>'5.SWOT交互項排序'!E26</f>
        <v>18</v>
      </c>
      <c r="AI14" s="1" t="e">
        <f>IF(MATCH(AH14,AH$2:AH13,0)&gt;0,AH14+1,AH14)</f>
        <v>#N/A</v>
      </c>
      <c r="AJ14" s="1">
        <f t="shared" si="24"/>
        <v>18</v>
      </c>
      <c r="AK14" s="1" t="e">
        <f>IF(MATCH(AJ14,AJ$2:AJ13,0)&gt;0,AJ14+1,AJ14)</f>
        <v>#N/A</v>
      </c>
      <c r="AL14" s="1">
        <f t="shared" si="25"/>
        <v>18</v>
      </c>
      <c r="AT14" t="s">
        <v>14</v>
      </c>
      <c r="AU14" t="s">
        <v>35</v>
      </c>
      <c r="AV14" s="1">
        <f>'4.校正SWOT方格'!O26</f>
        <v>4.2426406871192848</v>
      </c>
      <c r="AW14" s="1">
        <f>'5.SWOT交互項排序'!O26</f>
        <v>10</v>
      </c>
      <c r="AX14" s="1" t="e">
        <f>IF(MATCH(AW14,AW$2:AW13,0)&gt;0,AW14+1,AW14)</f>
        <v>#N/A</v>
      </c>
      <c r="AY14" s="1">
        <f t="shared" si="26"/>
        <v>10</v>
      </c>
      <c r="AZ14" s="1" t="e">
        <f>IF(MATCH(AY14,AY$2:AY13,0)&gt;0,AY14+1,AY14)</f>
        <v>#N/A</v>
      </c>
      <c r="BA14" s="1">
        <f t="shared" si="27"/>
        <v>10</v>
      </c>
    </row>
    <row r="15" spans="1:59" x14ac:dyDescent="0.25">
      <c r="A15" t="s">
        <v>3</v>
      </c>
      <c r="B15" t="s">
        <v>69</v>
      </c>
      <c r="C15" s="1">
        <f>'4.校正SWOT方格'!E17</f>
        <v>3.7080992435478315</v>
      </c>
      <c r="D15" s="1">
        <f>'5.SWOT交互項排序'!E17</f>
        <v>15</v>
      </c>
      <c r="E15" s="1" t="e">
        <f>IF(MATCH(D15,D$2:D14,0)&gt;0,D15+1,D15)</f>
        <v>#N/A</v>
      </c>
      <c r="F15" s="1">
        <f t="shared" si="20"/>
        <v>15</v>
      </c>
      <c r="G15" s="1" t="e">
        <f>IF(MATCH(F15,F$2:F14,0)&gt;0,F15+1,F15)</f>
        <v>#N/A</v>
      </c>
      <c r="H15" s="1">
        <f t="shared" si="21"/>
        <v>15</v>
      </c>
      <c r="P15" t="s">
        <v>3</v>
      </c>
      <c r="Q15" t="s">
        <v>35</v>
      </c>
      <c r="R15" s="1">
        <f>'4.校正SWOT方格'!O17</f>
        <v>4.6904157598234297</v>
      </c>
      <c r="S15" s="1">
        <f>'5.SWOT交互項排序'!O17</f>
        <v>9</v>
      </c>
      <c r="T15" s="1" t="e">
        <f>IF(MATCH(S15,S$2:S14,0)&gt;0,S15+1,S15)</f>
        <v>#N/A</v>
      </c>
      <c r="U15" s="1">
        <f t="shared" si="22"/>
        <v>9</v>
      </c>
      <c r="V15" s="1" t="e">
        <f>IF(MATCH(U15,U$2:U14,0)&gt;0,U15+1,U15)</f>
        <v>#N/A</v>
      </c>
      <c r="W15" s="1">
        <f t="shared" si="23"/>
        <v>9</v>
      </c>
      <c r="AE15" t="s">
        <v>15</v>
      </c>
      <c r="AF15" t="s">
        <v>24</v>
      </c>
      <c r="AG15" s="1">
        <f>'4.校正SWOT方格'!E27</f>
        <v>3.872983346207417</v>
      </c>
      <c r="AH15" s="1">
        <f>'5.SWOT交互項排序'!E27</f>
        <v>15</v>
      </c>
      <c r="AI15" s="1" t="e">
        <f>IF(MATCH(AH15,AH$2:AH14,0)&gt;0,AH15+1,AH15)</f>
        <v>#N/A</v>
      </c>
      <c r="AJ15" s="1">
        <f t="shared" si="24"/>
        <v>15</v>
      </c>
      <c r="AK15" s="1" t="e">
        <f>IF(MATCH(AJ15,AJ$2:AJ14,0)&gt;0,AJ15+1,AJ15)</f>
        <v>#N/A</v>
      </c>
      <c r="AL15" s="1">
        <f t="shared" si="25"/>
        <v>15</v>
      </c>
      <c r="AT15" t="s">
        <v>15</v>
      </c>
      <c r="AU15" t="s">
        <v>35</v>
      </c>
      <c r="AV15" s="1">
        <f>'4.校正SWOT方格'!O27</f>
        <v>4.8989794855663558</v>
      </c>
      <c r="AW15" s="1">
        <f>'5.SWOT交互項排序'!O27</f>
        <v>5</v>
      </c>
      <c r="AX15" s="1" t="e">
        <f>IF(MATCH(AW15,AW$2:AW14,0)&gt;0,AW15+1,AW15)</f>
        <v>#N/A</v>
      </c>
      <c r="AY15" s="1">
        <f t="shared" si="26"/>
        <v>5</v>
      </c>
      <c r="AZ15" s="1" t="e">
        <f>IF(MATCH(AY15,AY$2:AY14,0)&gt;0,AY15+1,AY15)</f>
        <v>#N/A</v>
      </c>
      <c r="BA15" s="1">
        <f t="shared" si="27"/>
        <v>5</v>
      </c>
    </row>
    <row r="16" spans="1:59" x14ac:dyDescent="0.25">
      <c r="A16" t="s">
        <v>4</v>
      </c>
      <c r="B16" t="s">
        <v>69</v>
      </c>
      <c r="C16" s="1">
        <f>'4.校正SWOT方格'!E18</f>
        <v>3.5355339059327378</v>
      </c>
      <c r="D16" s="1">
        <f>'5.SWOT交互項排序'!E18</f>
        <v>17</v>
      </c>
      <c r="E16" s="1">
        <f>IF(MATCH(D16,D$2:D15,0)&gt;0,D16+1,D16)</f>
        <v>18</v>
      </c>
      <c r="F16" s="1">
        <f t="shared" si="20"/>
        <v>18</v>
      </c>
      <c r="G16" s="1" t="e">
        <f>IF(MATCH(F16,F$2:F15,0)&gt;0,F16+1,F16)</f>
        <v>#N/A</v>
      </c>
      <c r="H16" s="1">
        <f t="shared" si="21"/>
        <v>18</v>
      </c>
      <c r="P16" t="s">
        <v>4</v>
      </c>
      <c r="Q16" t="s">
        <v>35</v>
      </c>
      <c r="R16" s="1">
        <f>'4.校正SWOT方格'!O18</f>
        <v>4.4721359549995796</v>
      </c>
      <c r="S16" s="1">
        <f>'5.SWOT交互項排序'!O18</f>
        <v>11</v>
      </c>
      <c r="T16" s="1">
        <f>IF(MATCH(S16,S$2:S15,0)&gt;0,S16+1,S16)</f>
        <v>12</v>
      </c>
      <c r="U16" s="1">
        <f t="shared" si="22"/>
        <v>12</v>
      </c>
      <c r="V16" s="1" t="e">
        <f>IF(MATCH(U16,U$2:U15,0)&gt;0,U16+1,U16)</f>
        <v>#N/A</v>
      </c>
      <c r="W16" s="1">
        <f t="shared" si="23"/>
        <v>12</v>
      </c>
      <c r="AE16" t="s">
        <v>16</v>
      </c>
      <c r="AF16" t="s">
        <v>24</v>
      </c>
      <c r="AG16" s="1">
        <f>'4.校正SWOT方格'!E28</f>
        <v>3.3541019662496847</v>
      </c>
      <c r="AH16" s="1">
        <f>'5.SWOT交互項排序'!E28</f>
        <v>18</v>
      </c>
      <c r="AI16" s="1">
        <f>IF(MATCH(AH16,AH$2:AH15,0)&gt;0,AH16+1,AH16)</f>
        <v>19</v>
      </c>
      <c r="AJ16" s="1">
        <f t="shared" si="24"/>
        <v>19</v>
      </c>
      <c r="AK16" s="1" t="e">
        <f>IF(MATCH(AJ16,AJ$2:AJ15,0)&gt;0,AJ16+1,AJ16)</f>
        <v>#N/A</v>
      </c>
      <c r="AL16" s="1">
        <f t="shared" si="25"/>
        <v>19</v>
      </c>
      <c r="AT16" t="s">
        <v>16</v>
      </c>
      <c r="AU16" t="s">
        <v>35</v>
      </c>
      <c r="AV16" s="1">
        <f>'4.校正SWOT方格'!O28</f>
        <v>4.2426406871192848</v>
      </c>
      <c r="AW16" s="1">
        <f>'5.SWOT交互項排序'!O28</f>
        <v>10</v>
      </c>
      <c r="AX16" s="1">
        <f>IF(MATCH(AW16,AW$2:AW15,0)&gt;0,AW16+1,AW16)</f>
        <v>11</v>
      </c>
      <c r="AY16" s="1">
        <f t="shared" si="26"/>
        <v>11</v>
      </c>
      <c r="AZ16" s="1" t="e">
        <f>IF(MATCH(AY16,AY$2:AY15,0)&gt;0,AY16+1,AY16)</f>
        <v>#N/A</v>
      </c>
      <c r="BA16" s="1">
        <f t="shared" si="27"/>
        <v>11</v>
      </c>
    </row>
    <row r="17" spans="1:53" x14ac:dyDescent="0.25">
      <c r="A17" t="s">
        <v>5</v>
      </c>
      <c r="B17" t="s">
        <v>69</v>
      </c>
      <c r="C17" s="1" t="str">
        <f>'4.校正SWOT方格'!E19</f>
        <v/>
      </c>
      <c r="D17" s="1" t="str">
        <f>'5.SWOT交互項排序'!E19</f>
        <v/>
      </c>
      <c r="E17" s="1" t="e">
        <f>IF(MATCH(D17,D$2:D16,0)&gt;0,D17+1,D17)</f>
        <v>#VALUE!</v>
      </c>
      <c r="F17" s="1" t="str">
        <f t="shared" si="20"/>
        <v/>
      </c>
      <c r="G17" s="1" t="e">
        <f>IF(MATCH(F17,F$2:F16,0)&gt;0,F17+1,F17)</f>
        <v>#VALUE!</v>
      </c>
      <c r="H17" s="1" t="str">
        <f t="shared" si="21"/>
        <v/>
      </c>
      <c r="P17" t="s">
        <v>5</v>
      </c>
      <c r="Q17" t="s">
        <v>35</v>
      </c>
      <c r="R17" s="1" t="str">
        <f>'4.校正SWOT方格'!O19</f>
        <v/>
      </c>
      <c r="S17" s="1" t="str">
        <f>'5.SWOT交互項排序'!O19</f>
        <v/>
      </c>
      <c r="T17" s="1" t="e">
        <f>IF(MATCH(S17,S$2:S16,0)&gt;0,S17+1,S17)</f>
        <v>#VALUE!</v>
      </c>
      <c r="U17" s="1" t="str">
        <f t="shared" si="22"/>
        <v/>
      </c>
      <c r="V17" s="1" t="e">
        <f>IF(MATCH(U17,U$2:U16,0)&gt;0,U17+1,U17)</f>
        <v>#VALUE!</v>
      </c>
      <c r="W17" s="1" t="str">
        <f t="shared" si="23"/>
        <v/>
      </c>
      <c r="AE17" t="s">
        <v>17</v>
      </c>
      <c r="AF17" t="s">
        <v>24</v>
      </c>
      <c r="AG17" s="1" t="str">
        <f>'4.校正SWOT方格'!E29</f>
        <v/>
      </c>
      <c r="AH17" s="1" t="str">
        <f>'5.SWOT交互項排序'!E29</f>
        <v/>
      </c>
      <c r="AI17" s="1" t="e">
        <f>IF(MATCH(AH17,AH$2:AH16,0)&gt;0,AH17+1,AH17)</f>
        <v>#VALUE!</v>
      </c>
      <c r="AJ17" s="1" t="str">
        <f t="shared" si="24"/>
        <v/>
      </c>
      <c r="AK17" s="1" t="e">
        <f>IF(MATCH(AJ17,AJ$2:AJ16,0)&gt;0,AJ17+1,AJ17)</f>
        <v>#VALUE!</v>
      </c>
      <c r="AL17" s="1" t="str">
        <f t="shared" si="25"/>
        <v/>
      </c>
      <c r="AT17" t="s">
        <v>17</v>
      </c>
      <c r="AU17" t="s">
        <v>35</v>
      </c>
      <c r="AV17" s="1" t="str">
        <f>'4.校正SWOT方格'!O29</f>
        <v/>
      </c>
      <c r="AW17" s="1" t="str">
        <f>'5.SWOT交互項排序'!O29</f>
        <v/>
      </c>
      <c r="AX17" s="1" t="e">
        <f>IF(MATCH(AW17,AW$2:AW16,0)&gt;0,AW17+1,AW17)</f>
        <v>#VALUE!</v>
      </c>
      <c r="AY17" s="1" t="str">
        <f t="shared" si="26"/>
        <v/>
      </c>
      <c r="AZ17" s="1" t="e">
        <f>IF(MATCH(AY17,AY$2:AY16,0)&gt;0,AY17+1,AY17)</f>
        <v>#VALUE!</v>
      </c>
      <c r="BA17" s="1" t="str">
        <f t="shared" si="27"/>
        <v/>
      </c>
    </row>
    <row r="18" spans="1:53" x14ac:dyDescent="0.25">
      <c r="A18" t="s">
        <v>6</v>
      </c>
      <c r="B18" t="s">
        <v>69</v>
      </c>
      <c r="C18" s="1" t="str">
        <f>'4.校正SWOT方格'!E20</f>
        <v/>
      </c>
      <c r="D18" s="1" t="str">
        <f>'5.SWOT交互項排序'!E20</f>
        <v/>
      </c>
      <c r="E18" s="1" t="e">
        <f>IF(MATCH(D18,D$2:D17,0)&gt;0,D18+1,D18)</f>
        <v>#VALUE!</v>
      </c>
      <c r="F18" s="1" t="str">
        <f t="shared" si="20"/>
        <v/>
      </c>
      <c r="G18" s="1" t="e">
        <f>IF(MATCH(F18,F$2:F17,0)&gt;0,F18+1,F18)</f>
        <v>#VALUE!</v>
      </c>
      <c r="H18" s="1" t="str">
        <f t="shared" si="21"/>
        <v/>
      </c>
      <c r="P18" t="s">
        <v>6</v>
      </c>
      <c r="Q18" t="s">
        <v>35</v>
      </c>
      <c r="R18" s="1" t="str">
        <f>'4.校正SWOT方格'!O20</f>
        <v/>
      </c>
      <c r="S18" s="1" t="str">
        <f>'5.SWOT交互項排序'!O20</f>
        <v/>
      </c>
      <c r="T18" s="1" t="e">
        <f>IF(MATCH(S18,S$2:S17,0)&gt;0,S18+1,S18)</f>
        <v>#VALUE!</v>
      </c>
      <c r="U18" s="1" t="str">
        <f t="shared" si="22"/>
        <v/>
      </c>
      <c r="V18" s="1" t="e">
        <f>IF(MATCH(U18,U$2:U17,0)&gt;0,U18+1,U18)</f>
        <v>#VALUE!</v>
      </c>
      <c r="W18" s="1" t="str">
        <f t="shared" si="23"/>
        <v/>
      </c>
      <c r="AE18" t="s">
        <v>18</v>
      </c>
      <c r="AF18" t="s">
        <v>24</v>
      </c>
      <c r="AG18" s="1" t="str">
        <f>'4.校正SWOT方格'!E30</f>
        <v/>
      </c>
      <c r="AH18" s="1" t="str">
        <f>'5.SWOT交互項排序'!E30</f>
        <v/>
      </c>
      <c r="AI18" s="1" t="e">
        <f>IF(MATCH(AH18,AH$2:AH17,0)&gt;0,AH18+1,AH18)</f>
        <v>#VALUE!</v>
      </c>
      <c r="AJ18" s="1" t="str">
        <f t="shared" si="24"/>
        <v/>
      </c>
      <c r="AK18" s="1" t="e">
        <f>IF(MATCH(AJ18,AJ$2:AJ17,0)&gt;0,AJ18+1,AJ18)</f>
        <v>#VALUE!</v>
      </c>
      <c r="AL18" s="1" t="str">
        <f t="shared" si="25"/>
        <v/>
      </c>
      <c r="AT18" t="s">
        <v>18</v>
      </c>
      <c r="AU18" t="s">
        <v>35</v>
      </c>
      <c r="AV18" s="1" t="str">
        <f>'4.校正SWOT方格'!O30</f>
        <v/>
      </c>
      <c r="AW18" s="1" t="str">
        <f>'5.SWOT交互項排序'!O30</f>
        <v/>
      </c>
      <c r="AX18" s="1" t="e">
        <f>IF(MATCH(AW18,AW$2:AW17,0)&gt;0,AW18+1,AW18)</f>
        <v>#VALUE!</v>
      </c>
      <c r="AY18" s="1" t="str">
        <f t="shared" si="26"/>
        <v/>
      </c>
      <c r="AZ18" s="1" t="e">
        <f>IF(MATCH(AY18,AY$2:AY17,0)&gt;0,AY18+1,AY18)</f>
        <v>#VALUE!</v>
      </c>
      <c r="BA18" s="1" t="str">
        <f t="shared" si="27"/>
        <v/>
      </c>
    </row>
    <row r="19" spans="1:53" x14ac:dyDescent="0.25">
      <c r="A19" t="s">
        <v>7</v>
      </c>
      <c r="B19" t="s">
        <v>69</v>
      </c>
      <c r="C19" s="1" t="str">
        <f>'4.校正SWOT方格'!E21</f>
        <v/>
      </c>
      <c r="D19" s="1" t="str">
        <f>'5.SWOT交互項排序'!E21</f>
        <v/>
      </c>
      <c r="E19" s="1" t="e">
        <f>IF(MATCH(D19,D$2:D18,0)&gt;0,D19+1,D19)</f>
        <v>#VALUE!</v>
      </c>
      <c r="F19" s="1" t="str">
        <f t="shared" si="20"/>
        <v/>
      </c>
      <c r="G19" s="1" t="e">
        <f>IF(MATCH(F19,F$2:F18,0)&gt;0,F19+1,F19)</f>
        <v>#VALUE!</v>
      </c>
      <c r="H19" s="1" t="str">
        <f t="shared" si="21"/>
        <v/>
      </c>
      <c r="P19" t="s">
        <v>7</v>
      </c>
      <c r="Q19" t="s">
        <v>35</v>
      </c>
      <c r="R19" s="1" t="str">
        <f>'4.校正SWOT方格'!O21</f>
        <v/>
      </c>
      <c r="S19" s="1" t="str">
        <f>'5.SWOT交互項排序'!O21</f>
        <v/>
      </c>
      <c r="T19" s="1" t="e">
        <f>IF(MATCH(S19,S$2:S18,0)&gt;0,S19+1,S19)</f>
        <v>#VALUE!</v>
      </c>
      <c r="U19" s="1" t="str">
        <f t="shared" si="22"/>
        <v/>
      </c>
      <c r="V19" s="1" t="e">
        <f>IF(MATCH(U19,U$2:U18,0)&gt;0,U19+1,U19)</f>
        <v>#VALUE!</v>
      </c>
      <c r="W19" s="1" t="str">
        <f t="shared" si="23"/>
        <v/>
      </c>
      <c r="AE19" t="s">
        <v>19</v>
      </c>
      <c r="AF19" t="s">
        <v>24</v>
      </c>
      <c r="AG19" s="1" t="str">
        <f>'4.校正SWOT方格'!E31</f>
        <v/>
      </c>
      <c r="AH19" s="1" t="str">
        <f>'5.SWOT交互項排序'!E31</f>
        <v/>
      </c>
      <c r="AI19" s="1" t="e">
        <f>IF(MATCH(AH19,AH$2:AH18,0)&gt;0,AH19+1,AH19)</f>
        <v>#VALUE!</v>
      </c>
      <c r="AJ19" s="1" t="str">
        <f t="shared" si="24"/>
        <v/>
      </c>
      <c r="AK19" s="1" t="e">
        <f>IF(MATCH(AJ19,AJ$2:AJ18,0)&gt;0,AJ19+1,AJ19)</f>
        <v>#VALUE!</v>
      </c>
      <c r="AL19" s="1" t="str">
        <f t="shared" si="25"/>
        <v/>
      </c>
      <c r="AT19" t="s">
        <v>19</v>
      </c>
      <c r="AU19" t="s">
        <v>35</v>
      </c>
      <c r="AV19" s="1" t="str">
        <f>'4.校正SWOT方格'!O31</f>
        <v/>
      </c>
      <c r="AW19" s="1" t="str">
        <f>'5.SWOT交互項排序'!O31</f>
        <v/>
      </c>
      <c r="AX19" s="1" t="e">
        <f>IF(MATCH(AW19,AW$2:AW18,0)&gt;0,AW19+1,AW19)</f>
        <v>#VALUE!</v>
      </c>
      <c r="AY19" s="1" t="str">
        <f t="shared" si="26"/>
        <v/>
      </c>
      <c r="AZ19" s="1" t="e">
        <f>IF(MATCH(AY19,AY$2:AY18,0)&gt;0,AY19+1,AY19)</f>
        <v>#VALUE!</v>
      </c>
      <c r="BA19" s="1" t="str">
        <f t="shared" si="27"/>
        <v/>
      </c>
    </row>
    <row r="20" spans="1:53" x14ac:dyDescent="0.25">
      <c r="A20" t="s">
        <v>8</v>
      </c>
      <c r="B20" t="s">
        <v>69</v>
      </c>
      <c r="C20" s="1" t="str">
        <f>'4.校正SWOT方格'!E22</f>
        <v/>
      </c>
      <c r="D20" s="1" t="str">
        <f>'5.SWOT交互項排序'!E22</f>
        <v/>
      </c>
      <c r="E20" s="1" t="e">
        <f>IF(MATCH(D20,D$2:D19,0)&gt;0,D20+1,D20)</f>
        <v>#VALUE!</v>
      </c>
      <c r="F20" s="1" t="str">
        <f t="shared" si="20"/>
        <v/>
      </c>
      <c r="G20" s="1" t="e">
        <f>IF(MATCH(F20,F$2:F19,0)&gt;0,F20+1,F20)</f>
        <v>#VALUE!</v>
      </c>
      <c r="H20" s="1" t="str">
        <f t="shared" si="21"/>
        <v/>
      </c>
      <c r="P20" t="s">
        <v>8</v>
      </c>
      <c r="Q20" t="s">
        <v>35</v>
      </c>
      <c r="R20" s="1" t="str">
        <f>'4.校正SWOT方格'!O22</f>
        <v/>
      </c>
      <c r="S20" s="1" t="str">
        <f>'5.SWOT交互項排序'!O22</f>
        <v/>
      </c>
      <c r="T20" s="1" t="e">
        <f>IF(MATCH(S20,S$2:S19,0)&gt;0,S20+1,S20)</f>
        <v>#VALUE!</v>
      </c>
      <c r="U20" s="1" t="str">
        <f t="shared" si="22"/>
        <v/>
      </c>
      <c r="V20" s="1" t="e">
        <f>IF(MATCH(U20,U$2:U19,0)&gt;0,U20+1,U20)</f>
        <v>#VALUE!</v>
      </c>
      <c r="W20" s="1" t="str">
        <f t="shared" si="23"/>
        <v/>
      </c>
      <c r="AE20" t="s">
        <v>20</v>
      </c>
      <c r="AF20" t="s">
        <v>24</v>
      </c>
      <c r="AG20" s="1" t="str">
        <f>'4.校正SWOT方格'!E32</f>
        <v/>
      </c>
      <c r="AH20" s="1" t="str">
        <f>'5.SWOT交互項排序'!E32</f>
        <v/>
      </c>
      <c r="AI20" s="1" t="e">
        <f>IF(MATCH(AH20,AH$2:AH19,0)&gt;0,AH20+1,AH20)</f>
        <v>#VALUE!</v>
      </c>
      <c r="AJ20" s="1" t="str">
        <f t="shared" si="24"/>
        <v/>
      </c>
      <c r="AK20" s="1" t="e">
        <f>IF(MATCH(AJ20,AJ$2:AJ19,0)&gt;0,AJ20+1,AJ20)</f>
        <v>#VALUE!</v>
      </c>
      <c r="AL20" s="1" t="str">
        <f t="shared" si="25"/>
        <v/>
      </c>
      <c r="AT20" t="s">
        <v>20</v>
      </c>
      <c r="AU20" t="s">
        <v>35</v>
      </c>
      <c r="AV20" s="1" t="str">
        <f>'4.校正SWOT方格'!O32</f>
        <v/>
      </c>
      <c r="AW20" s="1" t="str">
        <f>'5.SWOT交互項排序'!O32</f>
        <v/>
      </c>
      <c r="AX20" s="1" t="e">
        <f>IF(MATCH(AW20,AW$2:AW19,0)&gt;0,AW20+1,AW20)</f>
        <v>#VALUE!</v>
      </c>
      <c r="AY20" s="1" t="str">
        <f t="shared" si="26"/>
        <v/>
      </c>
      <c r="AZ20" s="1" t="e">
        <f>IF(MATCH(AY20,AY$2:AY19,0)&gt;0,AY20+1,AY20)</f>
        <v>#VALUE!</v>
      </c>
      <c r="BA20" s="1" t="str">
        <f t="shared" si="27"/>
        <v/>
      </c>
    </row>
    <row r="21" spans="1:53" x14ac:dyDescent="0.25">
      <c r="A21" t="s">
        <v>9</v>
      </c>
      <c r="B21" t="s">
        <v>69</v>
      </c>
      <c r="C21" s="1" t="str">
        <f>'4.校正SWOT方格'!E23</f>
        <v/>
      </c>
      <c r="D21" s="1" t="str">
        <f>'5.SWOT交互項排序'!E23</f>
        <v/>
      </c>
      <c r="E21" s="1" t="e">
        <f>IF(MATCH(D21,D$2:D20,0)&gt;0,D21+1,D21)</f>
        <v>#VALUE!</v>
      </c>
      <c r="F21" s="1" t="str">
        <f t="shared" si="20"/>
        <v/>
      </c>
      <c r="G21" s="1" t="e">
        <f>IF(MATCH(F21,F$2:F20,0)&gt;0,F21+1,F21)</f>
        <v>#VALUE!</v>
      </c>
      <c r="H21" s="1" t="str">
        <f t="shared" si="21"/>
        <v/>
      </c>
      <c r="P21" t="s">
        <v>9</v>
      </c>
      <c r="Q21" t="s">
        <v>35</v>
      </c>
      <c r="R21" s="1" t="str">
        <f>'4.校正SWOT方格'!O23</f>
        <v/>
      </c>
      <c r="S21" s="1" t="str">
        <f>'5.SWOT交互項排序'!O23</f>
        <v/>
      </c>
      <c r="T21" s="1" t="e">
        <f>IF(MATCH(S21,S$2:S20,0)&gt;0,S21+1,S21)</f>
        <v>#VALUE!</v>
      </c>
      <c r="U21" s="1" t="str">
        <f t="shared" si="22"/>
        <v/>
      </c>
      <c r="V21" s="1" t="e">
        <f>IF(MATCH(U21,U$2:U20,0)&gt;0,U21+1,U21)</f>
        <v>#VALUE!</v>
      </c>
      <c r="W21" s="1" t="str">
        <f t="shared" si="23"/>
        <v/>
      </c>
      <c r="AE21" t="s">
        <v>21</v>
      </c>
      <c r="AF21" t="s">
        <v>24</v>
      </c>
      <c r="AG21" s="1" t="str">
        <f>'4.校正SWOT方格'!E33</f>
        <v/>
      </c>
      <c r="AH21" s="1" t="str">
        <f>'5.SWOT交互項排序'!E33</f>
        <v/>
      </c>
      <c r="AI21" s="1" t="e">
        <f>IF(MATCH(AH21,AH$2:AH20,0)&gt;0,AH21+1,AH21)</f>
        <v>#VALUE!</v>
      </c>
      <c r="AJ21" s="1" t="str">
        <f t="shared" si="24"/>
        <v/>
      </c>
      <c r="AK21" s="1" t="e">
        <f>IF(MATCH(AJ21,AJ$2:AJ20,0)&gt;0,AJ21+1,AJ21)</f>
        <v>#VALUE!</v>
      </c>
      <c r="AL21" s="1" t="str">
        <f t="shared" si="25"/>
        <v/>
      </c>
      <c r="AT21" t="s">
        <v>21</v>
      </c>
      <c r="AU21" t="s">
        <v>35</v>
      </c>
      <c r="AV21" s="1" t="str">
        <f>'4.校正SWOT方格'!O33</f>
        <v/>
      </c>
      <c r="AW21" s="1" t="str">
        <f>'5.SWOT交互項排序'!O33</f>
        <v/>
      </c>
      <c r="AX21" s="1" t="e">
        <f>IF(MATCH(AW21,AW$2:AW20,0)&gt;0,AW21+1,AW21)</f>
        <v>#VALUE!</v>
      </c>
      <c r="AY21" s="1" t="str">
        <f t="shared" si="26"/>
        <v/>
      </c>
      <c r="AZ21" s="1" t="e">
        <f>IF(MATCH(AY21,AY$2:AY20,0)&gt;0,AY21+1,AY21)</f>
        <v>#VALUE!</v>
      </c>
      <c r="BA21" s="1" t="str">
        <f t="shared" si="27"/>
        <v/>
      </c>
    </row>
    <row r="22" spans="1:53" x14ac:dyDescent="0.25">
      <c r="A22" t="s">
        <v>0</v>
      </c>
      <c r="B22" t="s">
        <v>70</v>
      </c>
      <c r="C22" s="1">
        <f>'4.校正SWOT方格'!F14</f>
        <v>4.5</v>
      </c>
      <c r="D22" s="1">
        <f>'5.SWOT交互項排序'!F14</f>
        <v>12</v>
      </c>
      <c r="E22" s="1" t="e">
        <f>IF(MATCH(D22,D$2:D21,0)&gt;0,D22+1,D22)</f>
        <v>#N/A</v>
      </c>
      <c r="F22" s="1">
        <f t="shared" si="20"/>
        <v>12</v>
      </c>
      <c r="G22" s="1" t="e">
        <f>IF(MATCH(F22,F$2:F21,0)&gt;0,F22+1,F22)</f>
        <v>#N/A</v>
      </c>
      <c r="H22" s="1">
        <f t="shared" si="21"/>
        <v>12</v>
      </c>
      <c r="P22" t="s">
        <v>0</v>
      </c>
      <c r="Q22" t="s">
        <v>36</v>
      </c>
      <c r="R22" s="1">
        <f>'4.校正SWOT方格'!P14</f>
        <v>4.7434164902525691</v>
      </c>
      <c r="S22" s="1">
        <f>'5.SWOT交互項排序'!P14</f>
        <v>8</v>
      </c>
      <c r="T22" s="1" t="e">
        <f>IF(MATCH(S22,S$2:S21,0)&gt;0,S22+1,S22)</f>
        <v>#N/A</v>
      </c>
      <c r="U22" s="1">
        <f t="shared" si="22"/>
        <v>8</v>
      </c>
      <c r="V22" s="1" t="e">
        <f>IF(MATCH(U22,U$2:U21,0)&gt;0,U22+1,U22)</f>
        <v>#N/A</v>
      </c>
      <c r="W22" s="1">
        <f t="shared" si="23"/>
        <v>8</v>
      </c>
      <c r="AE22" t="s">
        <v>11</v>
      </c>
      <c r="AF22" t="s">
        <v>25</v>
      </c>
      <c r="AG22" s="1">
        <f>'4.校正SWOT方格'!F24</f>
        <v>3.6742346141747673</v>
      </c>
      <c r="AH22" s="1">
        <f>'5.SWOT交互項排序'!F24</f>
        <v>16</v>
      </c>
      <c r="AI22" s="1" t="e">
        <f>IF(MATCH(AH22,AH$2:AH21,0)&gt;0,AH22+1,AH22)</f>
        <v>#N/A</v>
      </c>
      <c r="AJ22" s="1">
        <f t="shared" si="24"/>
        <v>16</v>
      </c>
      <c r="AK22" s="1" t="e">
        <f>IF(MATCH(AJ22,AJ$2:AJ21,0)&gt;0,AJ22+1,AJ22)</f>
        <v>#N/A</v>
      </c>
      <c r="AL22" s="1">
        <f t="shared" si="25"/>
        <v>16</v>
      </c>
      <c r="AT22" t="s">
        <v>11</v>
      </c>
      <c r="AU22" t="s">
        <v>36</v>
      </c>
      <c r="AV22" s="1">
        <f>'4.校正SWOT方格'!P24</f>
        <v>3.872983346207417</v>
      </c>
      <c r="AW22" s="1">
        <f>'5.SWOT交互項排序'!P24</f>
        <v>16</v>
      </c>
      <c r="AX22" s="1" t="e">
        <f>IF(MATCH(AW22,AW$2:AW21,0)&gt;0,AW22+1,AW22)</f>
        <v>#N/A</v>
      </c>
      <c r="AY22" s="1">
        <f t="shared" si="26"/>
        <v>16</v>
      </c>
      <c r="AZ22" s="1" t="e">
        <f>IF(MATCH(AY22,AY$2:AY21,0)&gt;0,AY22+1,AY22)</f>
        <v>#N/A</v>
      </c>
      <c r="BA22" s="1">
        <f t="shared" si="27"/>
        <v>16</v>
      </c>
    </row>
    <row r="23" spans="1:53" x14ac:dyDescent="0.25">
      <c r="A23" t="s">
        <v>1</v>
      </c>
      <c r="B23" t="s">
        <v>70</v>
      </c>
      <c r="C23" s="1">
        <f>'4.校正SWOT方格'!F15</f>
        <v>4.7434164902525691</v>
      </c>
      <c r="D23" s="1">
        <f>'5.SWOT交互項排序'!F15</f>
        <v>10</v>
      </c>
      <c r="E23" s="1" t="e">
        <f>IF(MATCH(D23,D$2:D22,0)&gt;0,D23+1,D23)</f>
        <v>#N/A</v>
      </c>
      <c r="F23" s="1">
        <f t="shared" si="20"/>
        <v>10</v>
      </c>
      <c r="G23" s="1" t="e">
        <f>IF(MATCH(F23,F$2:F22,0)&gt;0,F23+1,F23)</f>
        <v>#N/A</v>
      </c>
      <c r="H23" s="1">
        <f t="shared" si="21"/>
        <v>10</v>
      </c>
      <c r="P23" t="s">
        <v>1</v>
      </c>
      <c r="Q23" t="s">
        <v>36</v>
      </c>
      <c r="R23" s="1">
        <f>'4.校正SWOT方格'!P15</f>
        <v>5</v>
      </c>
      <c r="S23" s="1">
        <f>'5.SWOT交互項排序'!P15</f>
        <v>5</v>
      </c>
      <c r="T23" s="1" t="e">
        <f>IF(MATCH(S23,S$2:S22,0)&gt;0,S23+1,S23)</f>
        <v>#N/A</v>
      </c>
      <c r="U23" s="1">
        <f t="shared" si="22"/>
        <v>5</v>
      </c>
      <c r="V23" s="1" t="e">
        <f>IF(MATCH(U23,U$2:U22,0)&gt;0,U23+1,U23)</f>
        <v>#N/A</v>
      </c>
      <c r="W23" s="1">
        <f t="shared" si="23"/>
        <v>5</v>
      </c>
      <c r="AE23" t="s">
        <v>13</v>
      </c>
      <c r="AF23" t="s">
        <v>25</v>
      </c>
      <c r="AG23" s="1">
        <f>'4.校正SWOT方格'!F25</f>
        <v>3.9686269665968861</v>
      </c>
      <c r="AH23" s="1">
        <f>'5.SWOT交互項排序'!F25</f>
        <v>14</v>
      </c>
      <c r="AI23" s="1" t="e">
        <f>IF(MATCH(AH23,AH$2:AH22,0)&gt;0,AH23+1,AH23)</f>
        <v>#N/A</v>
      </c>
      <c r="AJ23" s="1">
        <f t="shared" si="24"/>
        <v>14</v>
      </c>
      <c r="AK23" s="1" t="e">
        <f>IF(MATCH(AJ23,AJ$2:AJ22,0)&gt;0,AJ23+1,AJ23)</f>
        <v>#N/A</v>
      </c>
      <c r="AL23" s="1">
        <f t="shared" si="25"/>
        <v>14</v>
      </c>
      <c r="AT23" t="s">
        <v>13</v>
      </c>
      <c r="AU23" t="s">
        <v>36</v>
      </c>
      <c r="AV23" s="1">
        <f>'4.校正SWOT方格'!P25</f>
        <v>4.1833001326703778</v>
      </c>
      <c r="AW23" s="1">
        <f>'5.SWOT交互項排序'!P25</f>
        <v>14</v>
      </c>
      <c r="AX23" s="1" t="e">
        <f>IF(MATCH(AW23,AW$2:AW22,0)&gt;0,AW23+1,AW23)</f>
        <v>#N/A</v>
      </c>
      <c r="AY23" s="1">
        <f t="shared" si="26"/>
        <v>14</v>
      </c>
      <c r="AZ23" s="1" t="e">
        <f>IF(MATCH(AY23,AY$2:AY22,0)&gt;0,AY23+1,AY23)</f>
        <v>#N/A</v>
      </c>
      <c r="BA23" s="1">
        <f t="shared" si="27"/>
        <v>14</v>
      </c>
    </row>
    <row r="24" spans="1:53" x14ac:dyDescent="0.25">
      <c r="A24" t="s">
        <v>2</v>
      </c>
      <c r="B24" t="s">
        <v>70</v>
      </c>
      <c r="C24" s="1">
        <f>'4.校正SWOT方格'!F16</f>
        <v>3.6742346141747673</v>
      </c>
      <c r="D24" s="1">
        <f>'5.SWOT交互項排序'!F16</f>
        <v>16</v>
      </c>
      <c r="E24" s="1" t="e">
        <f>IF(MATCH(D24,D$2:D23,0)&gt;0,D24+1,D24)</f>
        <v>#N/A</v>
      </c>
      <c r="F24" s="1">
        <f t="shared" si="20"/>
        <v>16</v>
      </c>
      <c r="G24" s="1" t="e">
        <f>IF(MATCH(F24,F$2:F23,0)&gt;0,F24+1,F24)</f>
        <v>#N/A</v>
      </c>
      <c r="H24" s="1">
        <f t="shared" si="21"/>
        <v>16</v>
      </c>
      <c r="P24" t="s">
        <v>2</v>
      </c>
      <c r="Q24" t="s">
        <v>36</v>
      </c>
      <c r="R24" s="1">
        <f>'4.校正SWOT方格'!P16</f>
        <v>3.872983346207417</v>
      </c>
      <c r="S24" s="1">
        <f>'5.SWOT交互項排序'!P16</f>
        <v>18</v>
      </c>
      <c r="T24" s="1" t="e">
        <f>IF(MATCH(S24,S$2:S23,0)&gt;0,S24+1,S24)</f>
        <v>#N/A</v>
      </c>
      <c r="U24" s="1">
        <f t="shared" si="22"/>
        <v>18</v>
      </c>
      <c r="V24" s="1" t="e">
        <f>IF(MATCH(U24,U$2:U23,0)&gt;0,U24+1,U24)</f>
        <v>#N/A</v>
      </c>
      <c r="W24" s="1">
        <f t="shared" si="23"/>
        <v>18</v>
      </c>
      <c r="AE24" t="s">
        <v>14</v>
      </c>
      <c r="AF24" t="s">
        <v>25</v>
      </c>
      <c r="AG24" s="1">
        <f>'4.校正SWOT方格'!F26</f>
        <v>4.5</v>
      </c>
      <c r="AH24" s="1">
        <f>'5.SWOT交互項排序'!F26</f>
        <v>9</v>
      </c>
      <c r="AI24" s="1" t="e">
        <f>IF(MATCH(AH24,AH$2:AH23,0)&gt;0,AH24+1,AH24)</f>
        <v>#N/A</v>
      </c>
      <c r="AJ24" s="1">
        <f t="shared" si="24"/>
        <v>9</v>
      </c>
      <c r="AK24" s="1" t="e">
        <f>IF(MATCH(AJ24,AJ$2:AJ23,0)&gt;0,AJ24+1,AJ24)</f>
        <v>#N/A</v>
      </c>
      <c r="AL24" s="1">
        <f t="shared" si="25"/>
        <v>9</v>
      </c>
      <c r="AT24" t="s">
        <v>14</v>
      </c>
      <c r="AU24" t="s">
        <v>36</v>
      </c>
      <c r="AV24" s="1">
        <f>'4.校正SWOT方格'!P26</f>
        <v>4.7434164902525691</v>
      </c>
      <c r="AW24" s="1">
        <f>'5.SWOT交互項排序'!P26</f>
        <v>7</v>
      </c>
      <c r="AX24" s="1" t="e">
        <f>IF(MATCH(AW24,AW$2:AW23,0)&gt;0,AW24+1,AW24)</f>
        <v>#N/A</v>
      </c>
      <c r="AY24" s="1">
        <f t="shared" si="26"/>
        <v>7</v>
      </c>
      <c r="AZ24" s="1" t="e">
        <f>IF(MATCH(AY24,AY$2:AY23,0)&gt;0,AY24+1,AY24)</f>
        <v>#N/A</v>
      </c>
      <c r="BA24" s="1">
        <f t="shared" si="27"/>
        <v>7</v>
      </c>
    </row>
    <row r="25" spans="1:53" x14ac:dyDescent="0.25">
      <c r="A25" t="s">
        <v>3</v>
      </c>
      <c r="B25" t="s">
        <v>70</v>
      </c>
      <c r="C25" s="1">
        <f>'4.校正SWOT方格'!F17</f>
        <v>4.9749371855330997</v>
      </c>
      <c r="D25" s="1">
        <f>'5.SWOT交互項排序'!F17</f>
        <v>8</v>
      </c>
      <c r="E25" s="1" t="e">
        <f>IF(MATCH(D25,D$2:D24,0)&gt;0,D25+1,D25)</f>
        <v>#N/A</v>
      </c>
      <c r="F25" s="1">
        <f t="shared" si="20"/>
        <v>8</v>
      </c>
      <c r="G25" s="1" t="e">
        <f>IF(MATCH(F25,F$2:F24,0)&gt;0,F25+1,F25)</f>
        <v>#N/A</v>
      </c>
      <c r="H25" s="1">
        <f t="shared" si="21"/>
        <v>8</v>
      </c>
      <c r="P25" t="s">
        <v>3</v>
      </c>
      <c r="Q25" t="s">
        <v>36</v>
      </c>
      <c r="R25" s="1">
        <f>'4.校正SWOT方格'!P17</f>
        <v>5.2440442408507577</v>
      </c>
      <c r="S25" s="1">
        <f>'5.SWOT交互項排序'!P17</f>
        <v>2</v>
      </c>
      <c r="T25" s="1">
        <f>IF(MATCH(S25,S$2:S24,0)&gt;0,S25+1,S25)</f>
        <v>3</v>
      </c>
      <c r="U25" s="1">
        <f t="shared" si="22"/>
        <v>3</v>
      </c>
      <c r="V25" s="1">
        <f>IF(MATCH(U25,U$2:U24,0)&gt;0,U25+1,U25)</f>
        <v>4</v>
      </c>
      <c r="W25" s="1">
        <f t="shared" si="23"/>
        <v>4</v>
      </c>
      <c r="AE25" t="s">
        <v>15</v>
      </c>
      <c r="AF25" t="s">
        <v>25</v>
      </c>
      <c r="AG25" s="1">
        <f>'4.校正SWOT方格'!F27</f>
        <v>5.196152422706632</v>
      </c>
      <c r="AH25" s="1">
        <f>'5.SWOT交互項排序'!F27</f>
        <v>5</v>
      </c>
      <c r="AI25" s="1" t="e">
        <f>IF(MATCH(AH25,AH$2:AH24,0)&gt;0,AH25+1,AH25)</f>
        <v>#N/A</v>
      </c>
      <c r="AJ25" s="1">
        <f t="shared" si="24"/>
        <v>5</v>
      </c>
      <c r="AK25" s="1" t="e">
        <f>IF(MATCH(AJ25,AJ$2:AJ24,0)&gt;0,AJ25+1,AJ25)</f>
        <v>#N/A</v>
      </c>
      <c r="AL25" s="1">
        <f t="shared" si="25"/>
        <v>5</v>
      </c>
      <c r="AT25" t="s">
        <v>15</v>
      </c>
      <c r="AU25" t="s">
        <v>36</v>
      </c>
      <c r="AV25" s="1">
        <f>'4.校正SWOT方格'!P27</f>
        <v>5.4772255750516612</v>
      </c>
      <c r="AW25" s="1">
        <f>'5.SWOT交互項排序'!P27</f>
        <v>2</v>
      </c>
      <c r="AX25" s="1" t="e">
        <f>IF(MATCH(AW25,AW$2:AW24,0)&gt;0,AW25+1,AW25)</f>
        <v>#N/A</v>
      </c>
      <c r="AY25" s="1">
        <f t="shared" si="26"/>
        <v>2</v>
      </c>
      <c r="AZ25" s="1" t="e">
        <f>IF(MATCH(AY25,AY$2:AY24,0)&gt;0,AY25+1,AY25)</f>
        <v>#N/A</v>
      </c>
      <c r="BA25" s="1">
        <f t="shared" si="27"/>
        <v>2</v>
      </c>
    </row>
    <row r="26" spans="1:53" x14ac:dyDescent="0.25">
      <c r="A26" t="s">
        <v>4</v>
      </c>
      <c r="B26" t="s">
        <v>70</v>
      </c>
      <c r="C26" s="1">
        <f>'4.校正SWOT方格'!F18</f>
        <v>4.7434164902525691</v>
      </c>
      <c r="D26" s="1">
        <f>'5.SWOT交互項排序'!F18</f>
        <v>10</v>
      </c>
      <c r="E26" s="1">
        <f>IF(MATCH(D26,D$2:D25,0)&gt;0,D26+1,D26)</f>
        <v>11</v>
      </c>
      <c r="F26" s="1">
        <f t="shared" si="20"/>
        <v>11</v>
      </c>
      <c r="G26" s="1" t="e">
        <f>IF(MATCH(F26,F$2:F25,0)&gt;0,F26+1,F26)</f>
        <v>#N/A</v>
      </c>
      <c r="H26" s="1">
        <f t="shared" si="21"/>
        <v>11</v>
      </c>
      <c r="P26" t="s">
        <v>4</v>
      </c>
      <c r="Q26" t="s">
        <v>36</v>
      </c>
      <c r="R26" s="1">
        <f>'4.校正SWOT方格'!P18</f>
        <v>5</v>
      </c>
      <c r="S26" s="1">
        <f>'5.SWOT交互項排序'!P18</f>
        <v>5</v>
      </c>
      <c r="T26" s="1">
        <f>IF(MATCH(S26,S$2:S25,0)&gt;0,S26+1,S26)</f>
        <v>6</v>
      </c>
      <c r="U26" s="1">
        <f t="shared" si="22"/>
        <v>6</v>
      </c>
      <c r="V26" s="1" t="e">
        <f>IF(MATCH(U26,U$2:U25,0)&gt;0,U26+1,U26)</f>
        <v>#N/A</v>
      </c>
      <c r="W26" s="1">
        <f t="shared" si="23"/>
        <v>6</v>
      </c>
      <c r="AE26" t="s">
        <v>16</v>
      </c>
      <c r="AF26" t="s">
        <v>25</v>
      </c>
      <c r="AG26" s="1">
        <f>'4.校正SWOT方格'!F28</f>
        <v>4.5</v>
      </c>
      <c r="AH26" s="1">
        <f>'5.SWOT交互項排序'!F28</f>
        <v>9</v>
      </c>
      <c r="AI26" s="1">
        <f>IF(MATCH(AH26,AH$2:AH25,0)&gt;0,AH26+1,AH26)</f>
        <v>10</v>
      </c>
      <c r="AJ26" s="1">
        <f t="shared" si="24"/>
        <v>10</v>
      </c>
      <c r="AK26" s="1" t="e">
        <f>IF(MATCH(AJ26,AJ$2:AJ25,0)&gt;0,AJ26+1,AJ26)</f>
        <v>#N/A</v>
      </c>
      <c r="AL26" s="1">
        <f t="shared" si="25"/>
        <v>10</v>
      </c>
      <c r="AT26" t="s">
        <v>16</v>
      </c>
      <c r="AU26" t="s">
        <v>36</v>
      </c>
      <c r="AV26" s="1">
        <f>'4.校正SWOT方格'!P28</f>
        <v>4.7434164902525691</v>
      </c>
      <c r="AW26" s="1">
        <f>'5.SWOT交互項排序'!P28</f>
        <v>7</v>
      </c>
      <c r="AX26" s="1">
        <f>IF(MATCH(AW26,AW$2:AW25,0)&gt;0,AW26+1,AW26)</f>
        <v>8</v>
      </c>
      <c r="AY26" s="1">
        <f t="shared" si="26"/>
        <v>8</v>
      </c>
      <c r="AZ26" s="1" t="e">
        <f>IF(MATCH(AY26,AY$2:AY25,0)&gt;0,AY26+1,AY26)</f>
        <v>#N/A</v>
      </c>
      <c r="BA26" s="1">
        <f t="shared" si="27"/>
        <v>8</v>
      </c>
    </row>
    <row r="27" spans="1:53" x14ac:dyDescent="0.25">
      <c r="A27" t="s">
        <v>5</v>
      </c>
      <c r="B27" t="s">
        <v>70</v>
      </c>
      <c r="C27" s="1" t="str">
        <f>'4.校正SWOT方格'!F19</f>
        <v/>
      </c>
      <c r="D27" s="1" t="str">
        <f>'5.SWOT交互項排序'!F19</f>
        <v/>
      </c>
      <c r="E27" s="1" t="e">
        <f>IF(MATCH(D27,D$2:D26,0)&gt;0,D27+1,D27)</f>
        <v>#VALUE!</v>
      </c>
      <c r="F27" s="1" t="str">
        <f t="shared" si="20"/>
        <v/>
      </c>
      <c r="G27" s="1" t="e">
        <f>IF(MATCH(F27,F$2:F26,0)&gt;0,F27+1,F27)</f>
        <v>#VALUE!</v>
      </c>
      <c r="H27" s="1" t="str">
        <f t="shared" si="21"/>
        <v/>
      </c>
      <c r="P27" t="s">
        <v>5</v>
      </c>
      <c r="Q27" t="s">
        <v>36</v>
      </c>
      <c r="R27" s="1" t="str">
        <f>'4.校正SWOT方格'!P19</f>
        <v/>
      </c>
      <c r="S27" s="1" t="str">
        <f>'5.SWOT交互項排序'!P19</f>
        <v/>
      </c>
      <c r="T27" s="1" t="e">
        <f>IF(MATCH(S27,S$2:S26,0)&gt;0,S27+1,S27)</f>
        <v>#VALUE!</v>
      </c>
      <c r="U27" s="1" t="str">
        <f t="shared" si="22"/>
        <v/>
      </c>
      <c r="V27" s="1" t="e">
        <f>IF(MATCH(U27,U$2:U26,0)&gt;0,U27+1,U27)</f>
        <v>#VALUE!</v>
      </c>
      <c r="W27" s="1" t="str">
        <f t="shared" si="23"/>
        <v/>
      </c>
      <c r="AE27" t="s">
        <v>17</v>
      </c>
      <c r="AF27" t="s">
        <v>25</v>
      </c>
      <c r="AG27" s="1" t="str">
        <f>'4.校正SWOT方格'!F29</f>
        <v/>
      </c>
      <c r="AH27" s="1" t="str">
        <f>'5.SWOT交互項排序'!F29</f>
        <v/>
      </c>
      <c r="AI27" s="1" t="e">
        <f>IF(MATCH(AH27,AH$2:AH26,0)&gt;0,AH27+1,AH27)</f>
        <v>#VALUE!</v>
      </c>
      <c r="AJ27" s="1" t="str">
        <f t="shared" si="24"/>
        <v/>
      </c>
      <c r="AK27" s="1" t="e">
        <f>IF(MATCH(AJ27,AJ$2:AJ26,0)&gt;0,AJ27+1,AJ27)</f>
        <v>#VALUE!</v>
      </c>
      <c r="AL27" s="1" t="str">
        <f t="shared" si="25"/>
        <v/>
      </c>
      <c r="AT27" t="s">
        <v>17</v>
      </c>
      <c r="AU27" t="s">
        <v>36</v>
      </c>
      <c r="AV27" s="1" t="str">
        <f>'4.校正SWOT方格'!P29</f>
        <v/>
      </c>
      <c r="AW27" s="1" t="str">
        <f>'5.SWOT交互項排序'!P29</f>
        <v/>
      </c>
      <c r="AX27" s="1" t="e">
        <f>IF(MATCH(AW27,AW$2:AW26,0)&gt;0,AW27+1,AW27)</f>
        <v>#VALUE!</v>
      </c>
      <c r="AY27" s="1" t="str">
        <f t="shared" si="26"/>
        <v/>
      </c>
      <c r="AZ27" s="1" t="e">
        <f>IF(MATCH(AY27,AY$2:AY26,0)&gt;0,AY27+1,AY27)</f>
        <v>#VALUE!</v>
      </c>
      <c r="BA27" s="1" t="str">
        <f t="shared" si="27"/>
        <v/>
      </c>
    </row>
    <row r="28" spans="1:53" x14ac:dyDescent="0.25">
      <c r="A28" t="s">
        <v>6</v>
      </c>
      <c r="B28" t="s">
        <v>70</v>
      </c>
      <c r="C28" s="1" t="str">
        <f>'4.校正SWOT方格'!F20</f>
        <v/>
      </c>
      <c r="D28" s="1" t="str">
        <f>'5.SWOT交互項排序'!F20</f>
        <v/>
      </c>
      <c r="E28" s="1" t="e">
        <f>IF(MATCH(D28,D$2:D27,0)&gt;0,D28+1,D28)</f>
        <v>#VALUE!</v>
      </c>
      <c r="F28" s="1" t="str">
        <f t="shared" si="20"/>
        <v/>
      </c>
      <c r="G28" s="1" t="e">
        <f>IF(MATCH(F28,F$2:F27,0)&gt;0,F28+1,F28)</f>
        <v>#VALUE!</v>
      </c>
      <c r="H28" s="1" t="str">
        <f t="shared" si="21"/>
        <v/>
      </c>
      <c r="P28" t="s">
        <v>6</v>
      </c>
      <c r="Q28" t="s">
        <v>36</v>
      </c>
      <c r="R28" s="1" t="str">
        <f>'4.校正SWOT方格'!P20</f>
        <v/>
      </c>
      <c r="S28" s="1" t="str">
        <f>'5.SWOT交互項排序'!P20</f>
        <v/>
      </c>
      <c r="T28" s="1" t="e">
        <f>IF(MATCH(S28,S$2:S27,0)&gt;0,S28+1,S28)</f>
        <v>#VALUE!</v>
      </c>
      <c r="U28" s="1" t="str">
        <f t="shared" si="22"/>
        <v/>
      </c>
      <c r="V28" s="1" t="e">
        <f>IF(MATCH(U28,U$2:U27,0)&gt;0,U28+1,U28)</f>
        <v>#VALUE!</v>
      </c>
      <c r="W28" s="1" t="str">
        <f t="shared" si="23"/>
        <v/>
      </c>
      <c r="AE28" t="s">
        <v>18</v>
      </c>
      <c r="AF28" t="s">
        <v>25</v>
      </c>
      <c r="AG28" s="1" t="str">
        <f>'4.校正SWOT方格'!F30</f>
        <v/>
      </c>
      <c r="AH28" s="1" t="str">
        <f>'5.SWOT交互項排序'!F30</f>
        <v/>
      </c>
      <c r="AI28" s="1" t="e">
        <f>IF(MATCH(AH28,AH$2:AH27,0)&gt;0,AH28+1,AH28)</f>
        <v>#VALUE!</v>
      </c>
      <c r="AJ28" s="1" t="str">
        <f t="shared" si="24"/>
        <v/>
      </c>
      <c r="AK28" s="1" t="e">
        <f>IF(MATCH(AJ28,AJ$2:AJ27,0)&gt;0,AJ28+1,AJ28)</f>
        <v>#VALUE!</v>
      </c>
      <c r="AL28" s="1" t="str">
        <f t="shared" si="25"/>
        <v/>
      </c>
      <c r="AT28" t="s">
        <v>18</v>
      </c>
      <c r="AU28" t="s">
        <v>36</v>
      </c>
      <c r="AV28" s="1" t="str">
        <f>'4.校正SWOT方格'!P30</f>
        <v/>
      </c>
      <c r="AW28" s="1" t="str">
        <f>'5.SWOT交互項排序'!P30</f>
        <v/>
      </c>
      <c r="AX28" s="1" t="e">
        <f>IF(MATCH(AW28,AW$2:AW27,0)&gt;0,AW28+1,AW28)</f>
        <v>#VALUE!</v>
      </c>
      <c r="AY28" s="1" t="str">
        <f t="shared" si="26"/>
        <v/>
      </c>
      <c r="AZ28" s="1" t="e">
        <f>IF(MATCH(AY28,AY$2:AY27,0)&gt;0,AY28+1,AY28)</f>
        <v>#VALUE!</v>
      </c>
      <c r="BA28" s="1" t="str">
        <f t="shared" si="27"/>
        <v/>
      </c>
    </row>
    <row r="29" spans="1:53" x14ac:dyDescent="0.25">
      <c r="A29" t="s">
        <v>7</v>
      </c>
      <c r="B29" t="s">
        <v>70</v>
      </c>
      <c r="C29" s="1" t="str">
        <f>'4.校正SWOT方格'!F21</f>
        <v/>
      </c>
      <c r="D29" s="1" t="str">
        <f>'5.SWOT交互項排序'!F21</f>
        <v/>
      </c>
      <c r="E29" s="1" t="e">
        <f>IF(MATCH(D29,D$2:D28,0)&gt;0,D29+1,D29)</f>
        <v>#VALUE!</v>
      </c>
      <c r="F29" s="1" t="str">
        <f t="shared" si="20"/>
        <v/>
      </c>
      <c r="G29" s="1" t="e">
        <f>IF(MATCH(F29,F$2:F28,0)&gt;0,F29+1,F29)</f>
        <v>#VALUE!</v>
      </c>
      <c r="H29" s="1" t="str">
        <f t="shared" si="21"/>
        <v/>
      </c>
      <c r="P29" t="s">
        <v>7</v>
      </c>
      <c r="Q29" t="s">
        <v>36</v>
      </c>
      <c r="R29" s="1" t="str">
        <f>'4.校正SWOT方格'!P21</f>
        <v/>
      </c>
      <c r="S29" s="1" t="str">
        <f>'5.SWOT交互項排序'!P21</f>
        <v/>
      </c>
      <c r="T29" s="1" t="e">
        <f>IF(MATCH(S29,S$2:S28,0)&gt;0,S29+1,S29)</f>
        <v>#VALUE!</v>
      </c>
      <c r="U29" s="1" t="str">
        <f t="shared" si="22"/>
        <v/>
      </c>
      <c r="V29" s="1" t="e">
        <f>IF(MATCH(U29,U$2:U28,0)&gt;0,U29+1,U29)</f>
        <v>#VALUE!</v>
      </c>
      <c r="W29" s="1" t="str">
        <f t="shared" si="23"/>
        <v/>
      </c>
      <c r="AE29" t="s">
        <v>19</v>
      </c>
      <c r="AF29" t="s">
        <v>25</v>
      </c>
      <c r="AG29" s="1" t="str">
        <f>'4.校正SWOT方格'!F31</f>
        <v/>
      </c>
      <c r="AH29" s="1" t="str">
        <f>'5.SWOT交互項排序'!F31</f>
        <v/>
      </c>
      <c r="AI29" s="1" t="e">
        <f>IF(MATCH(AH29,AH$2:AH28,0)&gt;0,AH29+1,AH29)</f>
        <v>#VALUE!</v>
      </c>
      <c r="AJ29" s="1" t="str">
        <f t="shared" si="24"/>
        <v/>
      </c>
      <c r="AK29" s="1" t="e">
        <f>IF(MATCH(AJ29,AJ$2:AJ28,0)&gt;0,AJ29+1,AJ29)</f>
        <v>#VALUE!</v>
      </c>
      <c r="AL29" s="1" t="str">
        <f t="shared" si="25"/>
        <v/>
      </c>
      <c r="AT29" t="s">
        <v>19</v>
      </c>
      <c r="AU29" t="s">
        <v>36</v>
      </c>
      <c r="AV29" s="1" t="str">
        <f>'4.校正SWOT方格'!P31</f>
        <v/>
      </c>
      <c r="AW29" s="1" t="str">
        <f>'5.SWOT交互項排序'!P31</f>
        <v/>
      </c>
      <c r="AX29" s="1" t="e">
        <f>IF(MATCH(AW29,AW$2:AW28,0)&gt;0,AW29+1,AW29)</f>
        <v>#VALUE!</v>
      </c>
      <c r="AY29" s="1" t="str">
        <f t="shared" si="26"/>
        <v/>
      </c>
      <c r="AZ29" s="1" t="e">
        <f>IF(MATCH(AY29,AY$2:AY28,0)&gt;0,AY29+1,AY29)</f>
        <v>#VALUE!</v>
      </c>
      <c r="BA29" s="1" t="str">
        <f t="shared" si="27"/>
        <v/>
      </c>
    </row>
    <row r="30" spans="1:53" x14ac:dyDescent="0.25">
      <c r="A30" t="s">
        <v>8</v>
      </c>
      <c r="B30" t="s">
        <v>70</v>
      </c>
      <c r="C30" s="1" t="str">
        <f>'4.校正SWOT方格'!F22</f>
        <v/>
      </c>
      <c r="D30" s="1" t="str">
        <f>'5.SWOT交互項排序'!F22</f>
        <v/>
      </c>
      <c r="E30" s="1" t="e">
        <f>IF(MATCH(D30,D$2:D29,0)&gt;0,D30+1,D30)</f>
        <v>#VALUE!</v>
      </c>
      <c r="F30" s="1" t="str">
        <f t="shared" si="20"/>
        <v/>
      </c>
      <c r="G30" s="1" t="e">
        <f>IF(MATCH(F30,F$2:F29,0)&gt;0,F30+1,F30)</f>
        <v>#VALUE!</v>
      </c>
      <c r="H30" s="1" t="str">
        <f t="shared" si="21"/>
        <v/>
      </c>
      <c r="P30" t="s">
        <v>8</v>
      </c>
      <c r="Q30" t="s">
        <v>36</v>
      </c>
      <c r="R30" s="1" t="str">
        <f>'4.校正SWOT方格'!P22</f>
        <v/>
      </c>
      <c r="S30" s="1" t="str">
        <f>'5.SWOT交互項排序'!P22</f>
        <v/>
      </c>
      <c r="T30" s="1" t="e">
        <f>IF(MATCH(S30,S$2:S29,0)&gt;0,S30+1,S30)</f>
        <v>#VALUE!</v>
      </c>
      <c r="U30" s="1" t="str">
        <f t="shared" si="22"/>
        <v/>
      </c>
      <c r="V30" s="1" t="e">
        <f>IF(MATCH(U30,U$2:U29,0)&gt;0,U30+1,U30)</f>
        <v>#VALUE!</v>
      </c>
      <c r="W30" s="1" t="str">
        <f t="shared" si="23"/>
        <v/>
      </c>
      <c r="AE30" t="s">
        <v>20</v>
      </c>
      <c r="AF30" t="s">
        <v>25</v>
      </c>
      <c r="AG30" s="1" t="str">
        <f>'4.校正SWOT方格'!F32</f>
        <v/>
      </c>
      <c r="AH30" s="1" t="str">
        <f>'5.SWOT交互項排序'!F32</f>
        <v/>
      </c>
      <c r="AI30" s="1" t="e">
        <f>IF(MATCH(AH30,AH$2:AH29,0)&gt;0,AH30+1,AH30)</f>
        <v>#VALUE!</v>
      </c>
      <c r="AJ30" s="1" t="str">
        <f t="shared" si="24"/>
        <v/>
      </c>
      <c r="AK30" s="1" t="e">
        <f>IF(MATCH(AJ30,AJ$2:AJ29,0)&gt;0,AJ30+1,AJ30)</f>
        <v>#VALUE!</v>
      </c>
      <c r="AL30" s="1" t="str">
        <f t="shared" si="25"/>
        <v/>
      </c>
      <c r="AT30" t="s">
        <v>20</v>
      </c>
      <c r="AU30" t="s">
        <v>36</v>
      </c>
      <c r="AV30" s="1" t="str">
        <f>'4.校正SWOT方格'!P32</f>
        <v/>
      </c>
      <c r="AW30" s="1" t="str">
        <f>'5.SWOT交互項排序'!P32</f>
        <v/>
      </c>
      <c r="AX30" s="1" t="e">
        <f>IF(MATCH(AW30,AW$2:AW29,0)&gt;0,AW30+1,AW30)</f>
        <v>#VALUE!</v>
      </c>
      <c r="AY30" s="1" t="str">
        <f t="shared" si="26"/>
        <v/>
      </c>
      <c r="AZ30" s="1" t="e">
        <f>IF(MATCH(AY30,AY$2:AY29,0)&gt;0,AY30+1,AY30)</f>
        <v>#VALUE!</v>
      </c>
      <c r="BA30" s="1" t="str">
        <f t="shared" si="27"/>
        <v/>
      </c>
    </row>
    <row r="31" spans="1:53" x14ac:dyDescent="0.25">
      <c r="A31" t="s">
        <v>9</v>
      </c>
      <c r="B31" t="s">
        <v>70</v>
      </c>
      <c r="C31" s="1" t="str">
        <f>'4.校正SWOT方格'!F23</f>
        <v/>
      </c>
      <c r="D31" s="1" t="str">
        <f>'5.SWOT交互項排序'!F23</f>
        <v/>
      </c>
      <c r="E31" s="1" t="e">
        <f>IF(MATCH(D31,D$2:D30,0)&gt;0,D31+1,D31)</f>
        <v>#VALUE!</v>
      </c>
      <c r="F31" s="1" t="str">
        <f t="shared" si="20"/>
        <v/>
      </c>
      <c r="G31" s="1" t="e">
        <f>IF(MATCH(F31,F$2:F30,0)&gt;0,F31+1,F31)</f>
        <v>#VALUE!</v>
      </c>
      <c r="H31" s="1" t="str">
        <f t="shared" si="21"/>
        <v/>
      </c>
      <c r="P31" t="s">
        <v>9</v>
      </c>
      <c r="Q31" t="s">
        <v>36</v>
      </c>
      <c r="R31" s="1" t="str">
        <f>'4.校正SWOT方格'!P23</f>
        <v/>
      </c>
      <c r="S31" s="1" t="str">
        <f>'5.SWOT交互項排序'!P23</f>
        <v/>
      </c>
      <c r="T31" s="1" t="e">
        <f>IF(MATCH(S31,S$2:S30,0)&gt;0,S31+1,S31)</f>
        <v>#VALUE!</v>
      </c>
      <c r="U31" s="1" t="str">
        <f t="shared" si="22"/>
        <v/>
      </c>
      <c r="V31" s="1" t="e">
        <f>IF(MATCH(U31,U$2:U30,0)&gt;0,U31+1,U31)</f>
        <v>#VALUE!</v>
      </c>
      <c r="W31" s="1" t="str">
        <f t="shared" si="23"/>
        <v/>
      </c>
      <c r="AE31" t="s">
        <v>21</v>
      </c>
      <c r="AF31" t="s">
        <v>25</v>
      </c>
      <c r="AG31" s="1" t="str">
        <f>'4.校正SWOT方格'!F33</f>
        <v/>
      </c>
      <c r="AH31" s="1" t="str">
        <f>'5.SWOT交互項排序'!F33</f>
        <v/>
      </c>
      <c r="AI31" s="1" t="e">
        <f>IF(MATCH(AH31,AH$2:AH30,0)&gt;0,AH31+1,AH31)</f>
        <v>#VALUE!</v>
      </c>
      <c r="AJ31" s="1" t="str">
        <f t="shared" si="24"/>
        <v/>
      </c>
      <c r="AK31" s="1" t="e">
        <f>IF(MATCH(AJ31,AJ$2:AJ30,0)&gt;0,AJ31+1,AJ31)</f>
        <v>#VALUE!</v>
      </c>
      <c r="AL31" s="1" t="str">
        <f t="shared" si="25"/>
        <v/>
      </c>
      <c r="AT31" t="s">
        <v>21</v>
      </c>
      <c r="AU31" t="s">
        <v>36</v>
      </c>
      <c r="AV31" s="1" t="str">
        <f>'4.校正SWOT方格'!P33</f>
        <v/>
      </c>
      <c r="AW31" s="1" t="str">
        <f>'5.SWOT交互項排序'!P33</f>
        <v/>
      </c>
      <c r="AX31" s="1" t="e">
        <f>IF(MATCH(AW31,AW$2:AW30,0)&gt;0,AW31+1,AW31)</f>
        <v>#VALUE!</v>
      </c>
      <c r="AY31" s="1" t="str">
        <f t="shared" si="26"/>
        <v/>
      </c>
      <c r="AZ31" s="1" t="e">
        <f>IF(MATCH(AY31,AY$2:AY30,0)&gt;0,AY31+1,AY31)</f>
        <v>#VALUE!</v>
      </c>
      <c r="BA31" s="1" t="str">
        <f t="shared" si="27"/>
        <v/>
      </c>
    </row>
    <row r="32" spans="1:53" x14ac:dyDescent="0.25">
      <c r="A32" t="s">
        <v>0</v>
      </c>
      <c r="B32" t="s">
        <v>71</v>
      </c>
      <c r="C32" s="1">
        <f>'4.校正SWOT方格'!G14</f>
        <v>4.9749371855330997</v>
      </c>
      <c r="D32" s="1">
        <f>'5.SWOT交互項排序'!G14</f>
        <v>8</v>
      </c>
      <c r="E32" s="1">
        <f>IF(MATCH(D32,D$2:D31,0)&gt;0,D32+1,D32)</f>
        <v>9</v>
      </c>
      <c r="F32" s="1">
        <f t="shared" si="20"/>
        <v>9</v>
      </c>
      <c r="G32" s="1" t="e">
        <f>IF(MATCH(F32,F$2:F31,0)&gt;0,F32+1,F32)</f>
        <v>#N/A</v>
      </c>
      <c r="H32" s="1">
        <f t="shared" si="21"/>
        <v>9</v>
      </c>
      <c r="P32" t="s">
        <v>0</v>
      </c>
      <c r="Q32" t="s">
        <v>37</v>
      </c>
      <c r="R32" s="1">
        <f>'4.校正SWOT方格'!Q14</f>
        <v>4.2426406871192848</v>
      </c>
      <c r="S32" s="1">
        <f>'5.SWOT交互項排序'!Q14</f>
        <v>15</v>
      </c>
      <c r="T32" s="1">
        <f>IF(MATCH(S32,S$2:S31,0)&gt;0,S32+1,S32)</f>
        <v>16</v>
      </c>
      <c r="U32" s="1">
        <f t="shared" si="22"/>
        <v>16</v>
      </c>
      <c r="V32" s="1" t="e">
        <f>IF(MATCH(U32,U$2:U31,0)&gt;0,U32+1,U32)</f>
        <v>#N/A</v>
      </c>
      <c r="W32" s="1">
        <f t="shared" si="23"/>
        <v>16</v>
      </c>
      <c r="AE32" t="s">
        <v>11</v>
      </c>
      <c r="AF32" t="s">
        <v>26</v>
      </c>
      <c r="AG32" s="1">
        <f>'4.校正SWOT方格'!G24</f>
        <v>4.0620192023179804</v>
      </c>
      <c r="AH32" s="1">
        <f>'5.SWOT交互項排序'!G24</f>
        <v>13</v>
      </c>
      <c r="AI32" s="1" t="e">
        <f>IF(MATCH(AH32,AH$2:AH31,0)&gt;0,AH32+1,AH32)</f>
        <v>#N/A</v>
      </c>
      <c r="AJ32" s="1">
        <f t="shared" si="24"/>
        <v>13</v>
      </c>
      <c r="AK32" s="1" t="e">
        <f>IF(MATCH(AJ32,AJ$2:AJ31,0)&gt;0,AJ32+1,AJ32)</f>
        <v>#N/A</v>
      </c>
      <c r="AL32" s="1">
        <f t="shared" si="25"/>
        <v>13</v>
      </c>
      <c r="AT32" t="s">
        <v>11</v>
      </c>
      <c r="AU32" t="s">
        <v>37</v>
      </c>
      <c r="AV32" s="1">
        <f>'4.校正SWOT方格'!Q24</f>
        <v>3.4641016151377544</v>
      </c>
      <c r="AW32" s="1">
        <f>'5.SWOT交互項排序'!Q24</f>
        <v>19</v>
      </c>
      <c r="AX32" s="1">
        <f>IF(MATCH(AW32,AW$2:AW31,0)&gt;0,AW32+1,AW32)</f>
        <v>20</v>
      </c>
      <c r="AY32" s="1">
        <f t="shared" si="26"/>
        <v>20</v>
      </c>
      <c r="AZ32" s="1" t="e">
        <f>IF(MATCH(AY32,AY$2:AY31,0)&gt;0,AY32+1,AY32)</f>
        <v>#N/A</v>
      </c>
      <c r="BA32" s="1">
        <f t="shared" si="27"/>
        <v>20</v>
      </c>
    </row>
    <row r="33" spans="1:53" x14ac:dyDescent="0.25">
      <c r="A33" t="s">
        <v>1</v>
      </c>
      <c r="B33" t="s">
        <v>71</v>
      </c>
      <c r="C33" s="1">
        <f>'4.校正SWOT方格'!G15</f>
        <v>5.2440442408507577</v>
      </c>
      <c r="D33" s="1">
        <f>'5.SWOT交互項排序'!G15</f>
        <v>6</v>
      </c>
      <c r="E33" s="1" t="e">
        <f>IF(MATCH(D33,D$2:D32,0)&gt;0,D33+1,D33)</f>
        <v>#N/A</v>
      </c>
      <c r="F33" s="1">
        <f t="shared" si="20"/>
        <v>6</v>
      </c>
      <c r="G33" s="1" t="e">
        <f>IF(MATCH(F33,F$2:F32,0)&gt;0,F33+1,F33)</f>
        <v>#N/A</v>
      </c>
      <c r="H33" s="1">
        <f t="shared" si="21"/>
        <v>6</v>
      </c>
      <c r="P33" t="s">
        <v>1</v>
      </c>
      <c r="Q33" t="s">
        <v>37</v>
      </c>
      <c r="R33" s="1">
        <f>'4.校正SWOT方格'!Q15</f>
        <v>4.4721359549995796</v>
      </c>
      <c r="S33" s="1">
        <f>'5.SWOT交互項排序'!Q15</f>
        <v>11</v>
      </c>
      <c r="T33" s="1">
        <f>IF(MATCH(S33,S$2:S32,0)&gt;0,S33+1,S33)</f>
        <v>12</v>
      </c>
      <c r="U33" s="1">
        <f t="shared" si="22"/>
        <v>12</v>
      </c>
      <c r="V33" s="1">
        <f>IF(MATCH(U33,U$2:U32,0)&gt;0,U33+1,U33)</f>
        <v>13</v>
      </c>
      <c r="W33" s="1">
        <f t="shared" si="23"/>
        <v>13</v>
      </c>
      <c r="AE33" t="s">
        <v>13</v>
      </c>
      <c r="AF33" t="s">
        <v>26</v>
      </c>
      <c r="AG33" s="1">
        <f>'4.校正SWOT方格'!G25</f>
        <v>4.3874821936960613</v>
      </c>
      <c r="AH33" s="1">
        <f>'5.SWOT交互項排序'!G25</f>
        <v>12</v>
      </c>
      <c r="AI33" s="1" t="e">
        <f>IF(MATCH(AH33,AH$2:AH32,0)&gt;0,AH33+1,AH33)</f>
        <v>#N/A</v>
      </c>
      <c r="AJ33" s="1">
        <f t="shared" si="24"/>
        <v>12</v>
      </c>
      <c r="AK33" s="1" t="e">
        <f>IF(MATCH(AJ33,AJ$2:AJ32,0)&gt;0,AJ33+1,AJ33)</f>
        <v>#N/A</v>
      </c>
      <c r="AL33" s="1">
        <f t="shared" si="25"/>
        <v>12</v>
      </c>
      <c r="AT33" t="s">
        <v>13</v>
      </c>
      <c r="AU33" t="s">
        <v>37</v>
      </c>
      <c r="AV33" s="1">
        <f>'4.校正SWOT方格'!Q25</f>
        <v>3.7416573867739413</v>
      </c>
      <c r="AW33" s="1">
        <f>'5.SWOT交互項排序'!Q25</f>
        <v>17</v>
      </c>
      <c r="AX33" s="1">
        <f>IF(MATCH(AW33,AW$2:AW32,0)&gt;0,AW33+1,AW33)</f>
        <v>18</v>
      </c>
      <c r="AY33" s="1">
        <f t="shared" si="26"/>
        <v>18</v>
      </c>
      <c r="AZ33" s="1" t="e">
        <f>IF(MATCH(AY33,AY$2:AY32,0)&gt;0,AY33+1,AY33)</f>
        <v>#N/A</v>
      </c>
      <c r="BA33" s="1">
        <f t="shared" si="27"/>
        <v>18</v>
      </c>
    </row>
    <row r="34" spans="1:53" x14ac:dyDescent="0.25">
      <c r="A34" t="s">
        <v>2</v>
      </c>
      <c r="B34" t="s">
        <v>71</v>
      </c>
      <c r="C34" s="1">
        <f>'4.校正SWOT方格'!G16</f>
        <v>4.0620192023179804</v>
      </c>
      <c r="D34" s="1">
        <f>'5.SWOT交互項排序'!G16</f>
        <v>14</v>
      </c>
      <c r="E34" s="1" t="e">
        <f>IF(MATCH(D34,D$2:D33,0)&gt;0,D34+1,D34)</f>
        <v>#N/A</v>
      </c>
      <c r="F34" s="1">
        <f t="shared" si="20"/>
        <v>14</v>
      </c>
      <c r="G34" s="1" t="e">
        <f>IF(MATCH(F34,F$2:F33,0)&gt;0,F34+1,F34)</f>
        <v>#N/A</v>
      </c>
      <c r="H34" s="1">
        <f t="shared" si="21"/>
        <v>14</v>
      </c>
      <c r="P34" t="s">
        <v>2</v>
      </c>
      <c r="Q34" t="s">
        <v>37</v>
      </c>
      <c r="R34" s="1">
        <f>'4.校正SWOT方格'!Q16</f>
        <v>3.4641016151377544</v>
      </c>
      <c r="S34" s="1">
        <f>'5.SWOT交互項排序'!Q16</f>
        <v>19</v>
      </c>
      <c r="T34" s="1">
        <f>IF(MATCH(S34,S$2:S33,0)&gt;0,S34+1,S34)</f>
        <v>20</v>
      </c>
      <c r="U34" s="1">
        <f t="shared" si="22"/>
        <v>20</v>
      </c>
      <c r="V34" s="1" t="e">
        <f>IF(MATCH(U34,U$2:U33,0)&gt;0,U34+1,U34)</f>
        <v>#N/A</v>
      </c>
      <c r="W34" s="1">
        <f t="shared" si="23"/>
        <v>20</v>
      </c>
      <c r="AE34" t="s">
        <v>14</v>
      </c>
      <c r="AF34" t="s">
        <v>26</v>
      </c>
      <c r="AG34" s="1">
        <f>'4.校正SWOT方格'!G26</f>
        <v>4.9749371855330997</v>
      </c>
      <c r="AH34" s="1">
        <f>'5.SWOT交互項排序'!G26</f>
        <v>6</v>
      </c>
      <c r="AI34" s="1" t="e">
        <f>IF(MATCH(AH34,AH$2:AH33,0)&gt;0,AH34+1,AH34)</f>
        <v>#N/A</v>
      </c>
      <c r="AJ34" s="1">
        <f t="shared" si="24"/>
        <v>6</v>
      </c>
      <c r="AK34" s="1" t="e">
        <f>IF(MATCH(AJ34,AJ$2:AJ33,0)&gt;0,AJ34+1,AJ34)</f>
        <v>#N/A</v>
      </c>
      <c r="AL34" s="1">
        <f t="shared" si="25"/>
        <v>6</v>
      </c>
      <c r="AT34" t="s">
        <v>14</v>
      </c>
      <c r="AU34" t="s">
        <v>37</v>
      </c>
      <c r="AV34" s="1">
        <f>'4.校正SWOT方格'!Q26</f>
        <v>4.2426406871192848</v>
      </c>
      <c r="AW34" s="1">
        <f>'5.SWOT交互項排序'!Q26</f>
        <v>10</v>
      </c>
      <c r="AX34" s="1">
        <f>IF(MATCH(AW34,AW$2:AW33,0)&gt;0,AW34+1,AW34)</f>
        <v>11</v>
      </c>
      <c r="AY34" s="1">
        <f t="shared" si="26"/>
        <v>11</v>
      </c>
      <c r="AZ34" s="1">
        <f>IF(MATCH(AY34,AY$2:AY33,0)&gt;0,AY34+1,AY34)</f>
        <v>12</v>
      </c>
      <c r="BA34" s="1">
        <f t="shared" si="27"/>
        <v>12</v>
      </c>
    </row>
    <row r="35" spans="1:53" x14ac:dyDescent="0.25">
      <c r="A35" t="s">
        <v>3</v>
      </c>
      <c r="B35" t="s">
        <v>71</v>
      </c>
      <c r="C35" s="1">
        <f>'4.校正SWOT方格'!G17</f>
        <v>5.5</v>
      </c>
      <c r="D35" s="1">
        <f>'5.SWOT交互項排序'!G17</f>
        <v>4</v>
      </c>
      <c r="E35" s="1" t="e">
        <f>IF(MATCH(D35,D$2:D34,0)&gt;0,D35+1,D35)</f>
        <v>#N/A</v>
      </c>
      <c r="F35" s="1">
        <f t="shared" si="20"/>
        <v>4</v>
      </c>
      <c r="G35" s="1" t="e">
        <f>IF(MATCH(F35,F$2:F34,0)&gt;0,F35+1,F35)</f>
        <v>#N/A</v>
      </c>
      <c r="H35" s="1">
        <f t="shared" si="21"/>
        <v>4</v>
      </c>
      <c r="P35" t="s">
        <v>3</v>
      </c>
      <c r="Q35" t="s">
        <v>37</v>
      </c>
      <c r="R35" s="1">
        <f>'4.校正SWOT方格'!Q17</f>
        <v>4.6904157598234297</v>
      </c>
      <c r="S35" s="1">
        <f>'5.SWOT交互項排序'!Q17</f>
        <v>9</v>
      </c>
      <c r="T35" s="1">
        <f>IF(MATCH(S35,S$2:S34,0)&gt;0,S35+1,S35)</f>
        <v>10</v>
      </c>
      <c r="U35" s="1">
        <f t="shared" si="22"/>
        <v>10</v>
      </c>
      <c r="V35" s="1" t="e">
        <f>IF(MATCH(U35,U$2:U34,0)&gt;0,U35+1,U35)</f>
        <v>#N/A</v>
      </c>
      <c r="W35" s="1">
        <f t="shared" si="23"/>
        <v>10</v>
      </c>
      <c r="AE35" t="s">
        <v>15</v>
      </c>
      <c r="AF35" t="s">
        <v>26</v>
      </c>
      <c r="AG35" s="1">
        <f>'4.校正SWOT方格'!G27</f>
        <v>5.7445626465380286</v>
      </c>
      <c r="AH35" s="1">
        <f>'5.SWOT交互項排序'!G27</f>
        <v>2</v>
      </c>
      <c r="AI35" s="1" t="e">
        <f>IF(MATCH(AH35,AH$2:AH34,0)&gt;0,AH35+1,AH35)</f>
        <v>#N/A</v>
      </c>
      <c r="AJ35" s="1">
        <f t="shared" si="24"/>
        <v>2</v>
      </c>
      <c r="AK35" s="1" t="e">
        <f>IF(MATCH(AJ35,AJ$2:AJ34,0)&gt;0,AJ35+1,AJ35)</f>
        <v>#N/A</v>
      </c>
      <c r="AL35" s="1">
        <f t="shared" si="25"/>
        <v>2</v>
      </c>
      <c r="AT35" t="s">
        <v>15</v>
      </c>
      <c r="AU35" t="s">
        <v>37</v>
      </c>
      <c r="AV35" s="1">
        <f>'4.校正SWOT方格'!Q27</f>
        <v>4.8989794855663558</v>
      </c>
      <c r="AW35" s="1">
        <f>'5.SWOT交互項排序'!Q27</f>
        <v>5</v>
      </c>
      <c r="AX35" s="1">
        <f>IF(MATCH(AW35,AW$2:AW34,0)&gt;0,AW35+1,AW35)</f>
        <v>6</v>
      </c>
      <c r="AY35" s="1">
        <f t="shared" si="26"/>
        <v>6</v>
      </c>
      <c r="AZ35" s="1" t="e">
        <f>IF(MATCH(AY35,AY$2:AY34,0)&gt;0,AY35+1,AY35)</f>
        <v>#N/A</v>
      </c>
      <c r="BA35" s="1">
        <f t="shared" si="27"/>
        <v>6</v>
      </c>
    </row>
    <row r="36" spans="1:53" x14ac:dyDescent="0.25">
      <c r="A36" t="s">
        <v>4</v>
      </c>
      <c r="B36" t="s">
        <v>71</v>
      </c>
      <c r="C36" s="1">
        <f>'4.校正SWOT方格'!G18</f>
        <v>5.2440442408507577</v>
      </c>
      <c r="D36" s="1">
        <f>'5.SWOT交互項排序'!G18</f>
        <v>6</v>
      </c>
      <c r="E36" s="1">
        <f>IF(MATCH(D36,D$2:D35,0)&gt;0,D36+1,D36)</f>
        <v>7</v>
      </c>
      <c r="F36" s="1">
        <f t="shared" si="20"/>
        <v>7</v>
      </c>
      <c r="G36" s="1" t="e">
        <f>IF(MATCH(F36,F$2:F35,0)&gt;0,F36+1,F36)</f>
        <v>#N/A</v>
      </c>
      <c r="H36" s="1">
        <f t="shared" si="21"/>
        <v>7</v>
      </c>
      <c r="P36" t="s">
        <v>4</v>
      </c>
      <c r="Q36" t="s">
        <v>37</v>
      </c>
      <c r="R36" s="1">
        <f>'4.校正SWOT方格'!Q18</f>
        <v>4.4721359549995796</v>
      </c>
      <c r="S36" s="1">
        <f>'5.SWOT交互項排序'!Q18</f>
        <v>11</v>
      </c>
      <c r="T36" s="1">
        <f>IF(MATCH(S36,S$2:S35,0)&gt;0,S36+1,S36)</f>
        <v>12</v>
      </c>
      <c r="U36" s="1">
        <f t="shared" si="22"/>
        <v>12</v>
      </c>
      <c r="V36" s="1">
        <f>IF(MATCH(U36,U$2:U35,0)&gt;0,U36+1,U36)</f>
        <v>13</v>
      </c>
      <c r="W36" s="1">
        <f t="shared" si="23"/>
        <v>13</v>
      </c>
      <c r="AE36" t="s">
        <v>16</v>
      </c>
      <c r="AF36" t="s">
        <v>26</v>
      </c>
      <c r="AG36" s="1">
        <f>'4.校正SWOT方格'!G28</f>
        <v>4.9749371855330997</v>
      </c>
      <c r="AH36" s="1">
        <f>'5.SWOT交互項排序'!G28</f>
        <v>6</v>
      </c>
      <c r="AI36" s="1">
        <f>IF(MATCH(AH36,AH$2:AH35,0)&gt;0,AH36+1,AH36)</f>
        <v>7</v>
      </c>
      <c r="AJ36" s="1">
        <f t="shared" si="24"/>
        <v>7</v>
      </c>
      <c r="AK36" s="1" t="e">
        <f>IF(MATCH(AJ36,AJ$2:AJ35,0)&gt;0,AJ36+1,AJ36)</f>
        <v>#N/A</v>
      </c>
      <c r="AL36" s="1">
        <f t="shared" si="25"/>
        <v>7</v>
      </c>
      <c r="AT36" t="s">
        <v>16</v>
      </c>
      <c r="AU36" t="s">
        <v>37</v>
      </c>
      <c r="AV36" s="1">
        <f>'4.校正SWOT方格'!Q28</f>
        <v>4.2426406871192848</v>
      </c>
      <c r="AW36" s="1">
        <f>'5.SWOT交互項排序'!Q28</f>
        <v>10</v>
      </c>
      <c r="AX36" s="1">
        <f>IF(MATCH(AW36,AW$2:AW35,0)&gt;0,AW36+1,AW36)</f>
        <v>11</v>
      </c>
      <c r="AY36" s="1">
        <f t="shared" si="26"/>
        <v>11</v>
      </c>
      <c r="AZ36" s="1">
        <f>IF(MATCH(AY36,AY$2:AY35,0)&gt;0,AY36+1,AY36)</f>
        <v>12</v>
      </c>
      <c r="BA36" s="1">
        <f t="shared" si="27"/>
        <v>12</v>
      </c>
    </row>
    <row r="37" spans="1:53" x14ac:dyDescent="0.25">
      <c r="A37" t="s">
        <v>5</v>
      </c>
      <c r="B37" t="s">
        <v>71</v>
      </c>
      <c r="C37" s="1" t="str">
        <f>'4.校正SWOT方格'!G19</f>
        <v/>
      </c>
      <c r="D37" s="1" t="str">
        <f>'5.SWOT交互項排序'!G19</f>
        <v/>
      </c>
      <c r="E37" s="1" t="e">
        <f>IF(MATCH(D37,D$2:D36,0)&gt;0,D37+1,D37)</f>
        <v>#VALUE!</v>
      </c>
      <c r="F37" s="1" t="str">
        <f t="shared" si="20"/>
        <v/>
      </c>
      <c r="G37" s="1" t="e">
        <f>IF(MATCH(F37,F$2:F36,0)&gt;0,F37+1,F37)</f>
        <v>#VALUE!</v>
      </c>
      <c r="H37" s="1" t="str">
        <f t="shared" si="21"/>
        <v/>
      </c>
      <c r="P37" t="s">
        <v>5</v>
      </c>
      <c r="Q37" t="s">
        <v>37</v>
      </c>
      <c r="R37" s="1" t="str">
        <f>'4.校正SWOT方格'!Q19</f>
        <v/>
      </c>
      <c r="S37" s="1" t="str">
        <f>'5.SWOT交互項排序'!Q19</f>
        <v/>
      </c>
      <c r="T37" s="1" t="e">
        <f>IF(MATCH(S37,S$2:S36,0)&gt;0,S37+1,S37)</f>
        <v>#VALUE!</v>
      </c>
      <c r="U37" s="1" t="str">
        <f t="shared" si="22"/>
        <v/>
      </c>
      <c r="V37" s="1" t="e">
        <f>IF(MATCH(U37,U$2:U36,0)&gt;0,U37+1,U37)</f>
        <v>#VALUE!</v>
      </c>
      <c r="W37" s="1" t="str">
        <f t="shared" si="23"/>
        <v/>
      </c>
      <c r="AE37" t="s">
        <v>17</v>
      </c>
      <c r="AF37" t="s">
        <v>26</v>
      </c>
      <c r="AG37" s="1" t="str">
        <f>'4.校正SWOT方格'!G29</f>
        <v/>
      </c>
      <c r="AH37" s="1" t="str">
        <f>'5.SWOT交互項排序'!G29</f>
        <v/>
      </c>
      <c r="AI37" s="1" t="e">
        <f>IF(MATCH(AH37,AH$2:AH36,0)&gt;0,AH37+1,AH37)</f>
        <v>#VALUE!</v>
      </c>
      <c r="AJ37" s="1" t="str">
        <f t="shared" si="24"/>
        <v/>
      </c>
      <c r="AK37" s="1" t="e">
        <f>IF(MATCH(AJ37,AJ$2:AJ36,0)&gt;0,AJ37+1,AJ37)</f>
        <v>#VALUE!</v>
      </c>
      <c r="AL37" s="1" t="str">
        <f t="shared" si="25"/>
        <v/>
      </c>
      <c r="AT37" t="s">
        <v>17</v>
      </c>
      <c r="AU37" t="s">
        <v>37</v>
      </c>
      <c r="AV37" s="1" t="str">
        <f>'4.校正SWOT方格'!Q29</f>
        <v/>
      </c>
      <c r="AW37" s="1" t="str">
        <f>'5.SWOT交互項排序'!Q29</f>
        <v/>
      </c>
      <c r="AX37" s="1" t="e">
        <f>IF(MATCH(AW37,AW$2:AW36,0)&gt;0,AW37+1,AW37)</f>
        <v>#VALUE!</v>
      </c>
      <c r="AY37" s="1" t="str">
        <f t="shared" si="26"/>
        <v/>
      </c>
      <c r="AZ37" s="1" t="e">
        <f>IF(MATCH(AY37,AY$2:AY36,0)&gt;0,AY37+1,AY37)</f>
        <v>#VALUE!</v>
      </c>
      <c r="BA37" s="1" t="str">
        <f t="shared" si="27"/>
        <v/>
      </c>
    </row>
    <row r="38" spans="1:53" x14ac:dyDescent="0.25">
      <c r="A38" t="s">
        <v>6</v>
      </c>
      <c r="B38" t="s">
        <v>71</v>
      </c>
      <c r="C38" s="1" t="str">
        <f>'4.校正SWOT方格'!G20</f>
        <v/>
      </c>
      <c r="D38" s="1" t="str">
        <f>'5.SWOT交互項排序'!G20</f>
        <v/>
      </c>
      <c r="E38" s="1" t="e">
        <f>IF(MATCH(D38,D$2:D37,0)&gt;0,D38+1,D38)</f>
        <v>#VALUE!</v>
      </c>
      <c r="F38" s="1" t="str">
        <f t="shared" si="20"/>
        <v/>
      </c>
      <c r="G38" s="1" t="e">
        <f>IF(MATCH(F38,F$2:F37,0)&gt;0,F38+1,F38)</f>
        <v>#VALUE!</v>
      </c>
      <c r="H38" s="1" t="str">
        <f t="shared" si="21"/>
        <v/>
      </c>
      <c r="P38" t="s">
        <v>6</v>
      </c>
      <c r="Q38" t="s">
        <v>37</v>
      </c>
      <c r="R38" s="1" t="str">
        <f>'4.校正SWOT方格'!Q20</f>
        <v/>
      </c>
      <c r="S38" s="1" t="str">
        <f>'5.SWOT交互項排序'!Q20</f>
        <v/>
      </c>
      <c r="T38" s="1" t="e">
        <f>IF(MATCH(S38,S$2:S37,0)&gt;0,S38+1,S38)</f>
        <v>#VALUE!</v>
      </c>
      <c r="U38" s="1" t="str">
        <f t="shared" si="22"/>
        <v/>
      </c>
      <c r="V38" s="1" t="e">
        <f>IF(MATCH(U38,U$2:U37,0)&gt;0,U38+1,U38)</f>
        <v>#VALUE!</v>
      </c>
      <c r="W38" s="1" t="str">
        <f t="shared" si="23"/>
        <v/>
      </c>
      <c r="AE38" t="s">
        <v>18</v>
      </c>
      <c r="AF38" t="s">
        <v>26</v>
      </c>
      <c r="AG38" s="1" t="str">
        <f>'4.校正SWOT方格'!G30</f>
        <v/>
      </c>
      <c r="AH38" s="1" t="str">
        <f>'5.SWOT交互項排序'!G30</f>
        <v/>
      </c>
      <c r="AI38" s="1" t="e">
        <f>IF(MATCH(AH38,AH$2:AH37,0)&gt;0,AH38+1,AH38)</f>
        <v>#VALUE!</v>
      </c>
      <c r="AJ38" s="1" t="str">
        <f t="shared" si="24"/>
        <v/>
      </c>
      <c r="AK38" s="1" t="e">
        <f>IF(MATCH(AJ38,AJ$2:AJ37,0)&gt;0,AJ38+1,AJ38)</f>
        <v>#VALUE!</v>
      </c>
      <c r="AL38" s="1" t="str">
        <f t="shared" si="25"/>
        <v/>
      </c>
      <c r="AT38" t="s">
        <v>18</v>
      </c>
      <c r="AU38" t="s">
        <v>37</v>
      </c>
      <c r="AV38" s="1" t="str">
        <f>'4.校正SWOT方格'!Q30</f>
        <v/>
      </c>
      <c r="AW38" s="1" t="str">
        <f>'5.SWOT交互項排序'!Q30</f>
        <v/>
      </c>
      <c r="AX38" s="1" t="e">
        <f>IF(MATCH(AW38,AW$2:AW37,0)&gt;0,AW38+1,AW38)</f>
        <v>#VALUE!</v>
      </c>
      <c r="AY38" s="1" t="str">
        <f t="shared" si="26"/>
        <v/>
      </c>
      <c r="AZ38" s="1" t="e">
        <f>IF(MATCH(AY38,AY$2:AY37,0)&gt;0,AY38+1,AY38)</f>
        <v>#VALUE!</v>
      </c>
      <c r="BA38" s="1" t="str">
        <f t="shared" si="27"/>
        <v/>
      </c>
    </row>
    <row r="39" spans="1:53" x14ac:dyDescent="0.25">
      <c r="A39" t="s">
        <v>7</v>
      </c>
      <c r="B39" t="s">
        <v>71</v>
      </c>
      <c r="C39" s="1" t="str">
        <f>'4.校正SWOT方格'!G21</f>
        <v/>
      </c>
      <c r="D39" s="1" t="str">
        <f>'5.SWOT交互項排序'!G21</f>
        <v/>
      </c>
      <c r="E39" s="1" t="e">
        <f>IF(MATCH(D39,D$2:D38,0)&gt;0,D39+1,D39)</f>
        <v>#VALUE!</v>
      </c>
      <c r="F39" s="1" t="str">
        <f t="shared" si="20"/>
        <v/>
      </c>
      <c r="G39" s="1" t="e">
        <f>IF(MATCH(F39,F$2:F38,0)&gt;0,F39+1,F39)</f>
        <v>#VALUE!</v>
      </c>
      <c r="H39" s="1" t="str">
        <f t="shared" si="21"/>
        <v/>
      </c>
      <c r="P39" t="s">
        <v>7</v>
      </c>
      <c r="Q39" t="s">
        <v>37</v>
      </c>
      <c r="R39" s="1" t="str">
        <f>'4.校正SWOT方格'!Q21</f>
        <v/>
      </c>
      <c r="S39" s="1" t="str">
        <f>'5.SWOT交互項排序'!Q21</f>
        <v/>
      </c>
      <c r="T39" s="1" t="e">
        <f>IF(MATCH(S39,S$2:S38,0)&gt;0,S39+1,S39)</f>
        <v>#VALUE!</v>
      </c>
      <c r="U39" s="1" t="str">
        <f t="shared" si="22"/>
        <v/>
      </c>
      <c r="V39" s="1" t="e">
        <f>IF(MATCH(U39,U$2:U38,0)&gt;0,U39+1,U39)</f>
        <v>#VALUE!</v>
      </c>
      <c r="W39" s="1" t="str">
        <f t="shared" si="23"/>
        <v/>
      </c>
      <c r="AE39" t="s">
        <v>19</v>
      </c>
      <c r="AF39" t="s">
        <v>26</v>
      </c>
      <c r="AG39" s="1" t="str">
        <f>'4.校正SWOT方格'!G31</f>
        <v/>
      </c>
      <c r="AH39" s="1" t="str">
        <f>'5.SWOT交互項排序'!G31</f>
        <v/>
      </c>
      <c r="AI39" s="1" t="e">
        <f>IF(MATCH(AH39,AH$2:AH38,0)&gt;0,AH39+1,AH39)</f>
        <v>#VALUE!</v>
      </c>
      <c r="AJ39" s="1" t="str">
        <f t="shared" si="24"/>
        <v/>
      </c>
      <c r="AK39" s="1" t="e">
        <f>IF(MATCH(AJ39,AJ$2:AJ38,0)&gt;0,AJ39+1,AJ39)</f>
        <v>#VALUE!</v>
      </c>
      <c r="AL39" s="1" t="str">
        <f t="shared" si="25"/>
        <v/>
      </c>
      <c r="AT39" t="s">
        <v>19</v>
      </c>
      <c r="AU39" t="s">
        <v>37</v>
      </c>
      <c r="AV39" s="1" t="str">
        <f>'4.校正SWOT方格'!Q31</f>
        <v/>
      </c>
      <c r="AW39" s="1" t="str">
        <f>'5.SWOT交互項排序'!Q31</f>
        <v/>
      </c>
      <c r="AX39" s="1" t="e">
        <f>IF(MATCH(AW39,AW$2:AW38,0)&gt;0,AW39+1,AW39)</f>
        <v>#VALUE!</v>
      </c>
      <c r="AY39" s="1" t="str">
        <f t="shared" si="26"/>
        <v/>
      </c>
      <c r="AZ39" s="1" t="e">
        <f>IF(MATCH(AY39,AY$2:AY38,0)&gt;0,AY39+1,AY39)</f>
        <v>#VALUE!</v>
      </c>
      <c r="BA39" s="1" t="str">
        <f t="shared" si="27"/>
        <v/>
      </c>
    </row>
    <row r="40" spans="1:53" x14ac:dyDescent="0.25">
      <c r="A40" t="s">
        <v>8</v>
      </c>
      <c r="B40" t="s">
        <v>71</v>
      </c>
      <c r="C40" s="1" t="str">
        <f>'4.校正SWOT方格'!G22</f>
        <v/>
      </c>
      <c r="D40" s="1" t="str">
        <f>'5.SWOT交互項排序'!G22</f>
        <v/>
      </c>
      <c r="E40" s="1" t="e">
        <f>IF(MATCH(D40,D$2:D39,0)&gt;0,D40+1,D40)</f>
        <v>#VALUE!</v>
      </c>
      <c r="F40" s="1" t="str">
        <f t="shared" si="20"/>
        <v/>
      </c>
      <c r="G40" s="1" t="e">
        <f>IF(MATCH(F40,F$2:F39,0)&gt;0,F40+1,F40)</f>
        <v>#VALUE!</v>
      </c>
      <c r="H40" s="1" t="str">
        <f t="shared" si="21"/>
        <v/>
      </c>
      <c r="P40" t="s">
        <v>8</v>
      </c>
      <c r="Q40" t="s">
        <v>37</v>
      </c>
      <c r="R40" s="1" t="str">
        <f>'4.校正SWOT方格'!Q22</f>
        <v/>
      </c>
      <c r="S40" s="1" t="str">
        <f>'5.SWOT交互項排序'!Q22</f>
        <v/>
      </c>
      <c r="T40" s="1" t="e">
        <f>IF(MATCH(S40,S$2:S39,0)&gt;0,S40+1,S40)</f>
        <v>#VALUE!</v>
      </c>
      <c r="U40" s="1" t="str">
        <f t="shared" si="22"/>
        <v/>
      </c>
      <c r="V40" s="1" t="e">
        <f>IF(MATCH(U40,U$2:U39,0)&gt;0,U40+1,U40)</f>
        <v>#VALUE!</v>
      </c>
      <c r="W40" s="1" t="str">
        <f t="shared" si="23"/>
        <v/>
      </c>
      <c r="AE40" t="s">
        <v>20</v>
      </c>
      <c r="AF40" t="s">
        <v>26</v>
      </c>
      <c r="AG40" s="1" t="str">
        <f>'4.校正SWOT方格'!G32</f>
        <v/>
      </c>
      <c r="AH40" s="1" t="str">
        <f>'5.SWOT交互項排序'!G32</f>
        <v/>
      </c>
      <c r="AI40" s="1" t="e">
        <f>IF(MATCH(AH40,AH$2:AH39,0)&gt;0,AH40+1,AH40)</f>
        <v>#VALUE!</v>
      </c>
      <c r="AJ40" s="1" t="str">
        <f t="shared" si="24"/>
        <v/>
      </c>
      <c r="AK40" s="1" t="e">
        <f>IF(MATCH(AJ40,AJ$2:AJ39,0)&gt;0,AJ40+1,AJ40)</f>
        <v>#VALUE!</v>
      </c>
      <c r="AL40" s="1" t="str">
        <f t="shared" si="25"/>
        <v/>
      </c>
      <c r="AT40" t="s">
        <v>20</v>
      </c>
      <c r="AU40" t="s">
        <v>37</v>
      </c>
      <c r="AV40" s="1" t="str">
        <f>'4.校正SWOT方格'!Q32</f>
        <v/>
      </c>
      <c r="AW40" s="1" t="str">
        <f>'5.SWOT交互項排序'!Q32</f>
        <v/>
      </c>
      <c r="AX40" s="1" t="e">
        <f>IF(MATCH(AW40,AW$2:AW39,0)&gt;0,AW40+1,AW40)</f>
        <v>#VALUE!</v>
      </c>
      <c r="AY40" s="1" t="str">
        <f t="shared" si="26"/>
        <v/>
      </c>
      <c r="AZ40" s="1" t="e">
        <f>IF(MATCH(AY40,AY$2:AY39,0)&gt;0,AY40+1,AY40)</f>
        <v>#VALUE!</v>
      </c>
      <c r="BA40" s="1" t="str">
        <f t="shared" si="27"/>
        <v/>
      </c>
    </row>
    <row r="41" spans="1:53" x14ac:dyDescent="0.25">
      <c r="A41" t="s">
        <v>9</v>
      </c>
      <c r="B41" t="s">
        <v>71</v>
      </c>
      <c r="C41" s="1" t="str">
        <f>'4.校正SWOT方格'!G23</f>
        <v/>
      </c>
      <c r="D41" s="1" t="str">
        <f>'5.SWOT交互項排序'!G23</f>
        <v/>
      </c>
      <c r="E41" s="1" t="e">
        <f>IF(MATCH(D41,D$2:D40,0)&gt;0,D41+1,D41)</f>
        <v>#VALUE!</v>
      </c>
      <c r="F41" s="1" t="str">
        <f t="shared" si="20"/>
        <v/>
      </c>
      <c r="G41" s="1" t="e">
        <f>IF(MATCH(F41,F$2:F40,0)&gt;0,F41+1,F41)</f>
        <v>#VALUE!</v>
      </c>
      <c r="H41" s="1" t="str">
        <f t="shared" si="21"/>
        <v/>
      </c>
      <c r="P41" t="s">
        <v>9</v>
      </c>
      <c r="Q41" t="s">
        <v>37</v>
      </c>
      <c r="R41" s="1" t="str">
        <f>'4.校正SWOT方格'!Q23</f>
        <v/>
      </c>
      <c r="S41" s="1" t="str">
        <f>'5.SWOT交互項排序'!Q23</f>
        <v/>
      </c>
      <c r="T41" s="1" t="e">
        <f>IF(MATCH(S41,S$2:S40,0)&gt;0,S41+1,S41)</f>
        <v>#VALUE!</v>
      </c>
      <c r="U41" s="1" t="str">
        <f t="shared" si="22"/>
        <v/>
      </c>
      <c r="V41" s="1" t="e">
        <f>IF(MATCH(U41,U$2:U40,0)&gt;0,U41+1,U41)</f>
        <v>#VALUE!</v>
      </c>
      <c r="W41" s="1" t="str">
        <f t="shared" si="23"/>
        <v/>
      </c>
      <c r="AE41" t="s">
        <v>21</v>
      </c>
      <c r="AF41" t="s">
        <v>26</v>
      </c>
      <c r="AG41" s="1" t="str">
        <f>'4.校正SWOT方格'!G33</f>
        <v/>
      </c>
      <c r="AH41" s="1" t="str">
        <f>'5.SWOT交互項排序'!G33</f>
        <v/>
      </c>
      <c r="AI41" s="1" t="e">
        <f>IF(MATCH(AH41,AH$2:AH40,0)&gt;0,AH41+1,AH41)</f>
        <v>#VALUE!</v>
      </c>
      <c r="AJ41" s="1" t="str">
        <f t="shared" si="24"/>
        <v/>
      </c>
      <c r="AK41" s="1" t="e">
        <f>IF(MATCH(AJ41,AJ$2:AJ40,0)&gt;0,AJ41+1,AJ41)</f>
        <v>#VALUE!</v>
      </c>
      <c r="AL41" s="1" t="str">
        <f t="shared" si="25"/>
        <v/>
      </c>
      <c r="AT41" t="s">
        <v>21</v>
      </c>
      <c r="AU41" t="s">
        <v>37</v>
      </c>
      <c r="AV41" s="1" t="str">
        <f>'4.校正SWOT方格'!Q33</f>
        <v/>
      </c>
      <c r="AW41" s="1" t="str">
        <f>'5.SWOT交互項排序'!Q33</f>
        <v/>
      </c>
      <c r="AX41" s="1" t="e">
        <f>IF(MATCH(AW41,AW$2:AW40,0)&gt;0,AW41+1,AW41)</f>
        <v>#VALUE!</v>
      </c>
      <c r="AY41" s="1" t="str">
        <f t="shared" si="26"/>
        <v/>
      </c>
      <c r="AZ41" s="1" t="e">
        <f>IF(MATCH(AY41,AY$2:AY40,0)&gt;0,AY41+1,AY41)</f>
        <v>#VALUE!</v>
      </c>
      <c r="BA41" s="1" t="str">
        <f t="shared" si="27"/>
        <v/>
      </c>
    </row>
    <row r="42" spans="1:53" x14ac:dyDescent="0.25">
      <c r="A42" t="s">
        <v>0</v>
      </c>
      <c r="B42" t="s">
        <v>72</v>
      </c>
      <c r="C42" s="1">
        <f>'4.校正SWOT方格'!H14</f>
        <v>3</v>
      </c>
      <c r="D42" s="1">
        <f>'5.SWOT交互項排序'!H14</f>
        <v>23</v>
      </c>
      <c r="E42" s="1" t="e">
        <f>IF(MATCH(D42,D$2:D41,0)&gt;0,D42+1,D42)</f>
        <v>#N/A</v>
      </c>
      <c r="F42" s="1">
        <f t="shared" si="20"/>
        <v>23</v>
      </c>
      <c r="G42" s="1" t="e">
        <f>IF(MATCH(F42,F$2:F41,0)&gt;0,F42+1,F42)</f>
        <v>#N/A</v>
      </c>
      <c r="H42" s="1">
        <f t="shared" si="21"/>
        <v>23</v>
      </c>
      <c r="P42" t="s">
        <v>0</v>
      </c>
      <c r="Q42" t="s">
        <v>38</v>
      </c>
      <c r="R42" s="1" t="str">
        <f>'4.校正SWOT方格'!R14</f>
        <v/>
      </c>
      <c r="S42" s="1" t="str">
        <f>'5.SWOT交互項排序'!R14</f>
        <v/>
      </c>
      <c r="T42" s="1" t="e">
        <f>IF(MATCH(S42,S$2:S41,0)&gt;0,S42+1,S42)</f>
        <v>#VALUE!</v>
      </c>
      <c r="U42" s="1" t="str">
        <f t="shared" si="22"/>
        <v/>
      </c>
      <c r="V42" s="1" t="e">
        <f>IF(MATCH(U42,U$2:U41,0)&gt;0,U42+1,U42)</f>
        <v>#VALUE!</v>
      </c>
      <c r="W42" s="1" t="str">
        <f t="shared" si="23"/>
        <v/>
      </c>
      <c r="AE42" t="s">
        <v>11</v>
      </c>
      <c r="AF42" t="s">
        <v>27</v>
      </c>
      <c r="AG42" s="1">
        <f>'4.校正SWOT方格'!H24</f>
        <v>2.4494897427831779</v>
      </c>
      <c r="AH42" s="1">
        <f>'5.SWOT交互項排序'!H24</f>
        <v>25</v>
      </c>
      <c r="AI42" s="1" t="e">
        <f>IF(MATCH(AH42,AH$2:AH41,0)&gt;0,AH42+1,AH42)</f>
        <v>#N/A</v>
      </c>
      <c r="AJ42" s="1">
        <f t="shared" si="24"/>
        <v>25</v>
      </c>
      <c r="AK42" s="1" t="e">
        <f>IF(MATCH(AJ42,AJ$2:AJ41,0)&gt;0,AJ42+1,AJ42)</f>
        <v>#N/A</v>
      </c>
      <c r="AL42" s="1">
        <f t="shared" si="25"/>
        <v>25</v>
      </c>
      <c r="AT42" t="s">
        <v>11</v>
      </c>
      <c r="AU42" t="s">
        <v>38</v>
      </c>
      <c r="AV42" s="1" t="str">
        <f>'4.校正SWOT方格'!R24</f>
        <v/>
      </c>
      <c r="AW42" s="1" t="str">
        <f>'5.SWOT交互項排序'!R24</f>
        <v/>
      </c>
      <c r="AX42" s="1" t="e">
        <f>IF(MATCH(AW42,AW$2:AW41,0)&gt;0,AW42+1,AW42)</f>
        <v>#VALUE!</v>
      </c>
      <c r="AY42" s="1" t="str">
        <f t="shared" si="26"/>
        <v/>
      </c>
      <c r="AZ42" s="1" t="e">
        <f>IF(MATCH(AY42,AY$2:AY41,0)&gt;0,AY42+1,AY42)</f>
        <v>#VALUE!</v>
      </c>
      <c r="BA42" s="1" t="str">
        <f t="shared" si="27"/>
        <v/>
      </c>
    </row>
    <row r="43" spans="1:53" x14ac:dyDescent="0.25">
      <c r="A43" t="s">
        <v>1</v>
      </c>
      <c r="B43" t="s">
        <v>72</v>
      </c>
      <c r="C43" s="1">
        <f>'4.校正SWOT方格'!H15</f>
        <v>3.1622776601683795</v>
      </c>
      <c r="D43" s="1">
        <f>'5.SWOT交互項排序'!H15</f>
        <v>21</v>
      </c>
      <c r="E43" s="1" t="e">
        <f>IF(MATCH(D43,D$2:D42,0)&gt;0,D43+1,D43)</f>
        <v>#N/A</v>
      </c>
      <c r="F43" s="1">
        <f t="shared" si="20"/>
        <v>21</v>
      </c>
      <c r="G43" s="1" t="e">
        <f>IF(MATCH(F43,F$2:F42,0)&gt;0,F43+1,F43)</f>
        <v>#N/A</v>
      </c>
      <c r="H43" s="1">
        <f t="shared" si="21"/>
        <v>21</v>
      </c>
      <c r="P43" t="s">
        <v>1</v>
      </c>
      <c r="Q43" t="s">
        <v>38</v>
      </c>
      <c r="R43" s="1" t="str">
        <f>'4.校正SWOT方格'!R15</f>
        <v/>
      </c>
      <c r="S43" s="1" t="str">
        <f>'5.SWOT交互項排序'!R15</f>
        <v/>
      </c>
      <c r="T43" s="1" t="e">
        <f>IF(MATCH(S43,S$2:S42,0)&gt;0,S43+1,S43)</f>
        <v>#VALUE!</v>
      </c>
      <c r="U43" s="1" t="str">
        <f t="shared" si="22"/>
        <v/>
      </c>
      <c r="V43" s="1" t="e">
        <f>IF(MATCH(U43,U$2:U42,0)&gt;0,U43+1,U43)</f>
        <v>#VALUE!</v>
      </c>
      <c r="W43" s="1" t="str">
        <f t="shared" si="23"/>
        <v/>
      </c>
      <c r="AE43" t="s">
        <v>13</v>
      </c>
      <c r="AF43" t="s">
        <v>27</v>
      </c>
      <c r="AG43" s="1">
        <f>'4.校正SWOT方格'!H25</f>
        <v>2.6457513110645907</v>
      </c>
      <c r="AH43" s="1">
        <f>'5.SWOT交互項排序'!H25</f>
        <v>24</v>
      </c>
      <c r="AI43" s="1" t="e">
        <f>IF(MATCH(AH43,AH$2:AH42,0)&gt;0,AH43+1,AH43)</f>
        <v>#N/A</v>
      </c>
      <c r="AJ43" s="1">
        <f t="shared" si="24"/>
        <v>24</v>
      </c>
      <c r="AK43" s="1" t="e">
        <f>IF(MATCH(AJ43,AJ$2:AJ42,0)&gt;0,AJ43+1,AJ43)</f>
        <v>#N/A</v>
      </c>
      <c r="AL43" s="1">
        <f t="shared" si="25"/>
        <v>24</v>
      </c>
      <c r="AT43" t="s">
        <v>13</v>
      </c>
      <c r="AU43" t="s">
        <v>38</v>
      </c>
      <c r="AV43" s="1" t="str">
        <f>'4.校正SWOT方格'!R25</f>
        <v/>
      </c>
      <c r="AW43" s="1" t="str">
        <f>'5.SWOT交互項排序'!R25</f>
        <v/>
      </c>
      <c r="AX43" s="1" t="e">
        <f>IF(MATCH(AW43,AW$2:AW42,0)&gt;0,AW43+1,AW43)</f>
        <v>#VALUE!</v>
      </c>
      <c r="AY43" s="1" t="str">
        <f t="shared" si="26"/>
        <v/>
      </c>
      <c r="AZ43" s="1" t="e">
        <f>IF(MATCH(AY43,AY$2:AY42,0)&gt;0,AY43+1,AY43)</f>
        <v>#VALUE!</v>
      </c>
      <c r="BA43" s="1" t="str">
        <f t="shared" si="27"/>
        <v/>
      </c>
    </row>
    <row r="44" spans="1:53" x14ac:dyDescent="0.25">
      <c r="A44" t="s">
        <v>2</v>
      </c>
      <c r="B44" t="s">
        <v>72</v>
      </c>
      <c r="C44" s="1">
        <f>'4.校正SWOT方格'!H16</f>
        <v>2.4494897427831779</v>
      </c>
      <c r="D44" s="1">
        <f>'5.SWOT交互項排序'!H16</f>
        <v>25</v>
      </c>
      <c r="E44" s="1" t="e">
        <f>IF(MATCH(D44,D$2:D43,0)&gt;0,D44+1,D44)</f>
        <v>#N/A</v>
      </c>
      <c r="F44" s="1">
        <f t="shared" si="20"/>
        <v>25</v>
      </c>
      <c r="G44" s="1" t="e">
        <f>IF(MATCH(F44,F$2:F43,0)&gt;0,F44+1,F44)</f>
        <v>#N/A</v>
      </c>
      <c r="H44" s="1">
        <f t="shared" si="21"/>
        <v>25</v>
      </c>
      <c r="P44" t="s">
        <v>2</v>
      </c>
      <c r="Q44" t="s">
        <v>38</v>
      </c>
      <c r="R44" s="1" t="str">
        <f>'4.校正SWOT方格'!R16</f>
        <v/>
      </c>
      <c r="S44" s="1" t="str">
        <f>'5.SWOT交互項排序'!R16</f>
        <v/>
      </c>
      <c r="T44" s="1" t="e">
        <f>IF(MATCH(S44,S$2:S43,0)&gt;0,S44+1,S44)</f>
        <v>#VALUE!</v>
      </c>
      <c r="U44" s="1" t="str">
        <f t="shared" si="22"/>
        <v/>
      </c>
      <c r="V44" s="1" t="e">
        <f>IF(MATCH(U44,U$2:U43,0)&gt;0,U44+1,U44)</f>
        <v>#VALUE!</v>
      </c>
      <c r="W44" s="1" t="str">
        <f t="shared" si="23"/>
        <v/>
      </c>
      <c r="AE44" t="s">
        <v>14</v>
      </c>
      <c r="AF44" t="s">
        <v>27</v>
      </c>
      <c r="AG44" s="1">
        <f>'4.校正SWOT方格'!H26</f>
        <v>3</v>
      </c>
      <c r="AH44" s="1">
        <f>'5.SWOT交互項排序'!H26</f>
        <v>20</v>
      </c>
      <c r="AI44" s="1" t="e">
        <f>IF(MATCH(AH44,AH$2:AH43,0)&gt;0,AH44+1,AH44)</f>
        <v>#N/A</v>
      </c>
      <c r="AJ44" s="1">
        <f t="shared" si="24"/>
        <v>20</v>
      </c>
      <c r="AK44" s="1" t="e">
        <f>IF(MATCH(AJ44,AJ$2:AJ43,0)&gt;0,AJ44+1,AJ44)</f>
        <v>#N/A</v>
      </c>
      <c r="AL44" s="1">
        <f t="shared" si="25"/>
        <v>20</v>
      </c>
      <c r="AT44" t="s">
        <v>14</v>
      </c>
      <c r="AU44" t="s">
        <v>38</v>
      </c>
      <c r="AV44" s="1" t="str">
        <f>'4.校正SWOT方格'!R26</f>
        <v/>
      </c>
      <c r="AW44" s="1" t="str">
        <f>'5.SWOT交互項排序'!R26</f>
        <v/>
      </c>
      <c r="AX44" s="1" t="e">
        <f>IF(MATCH(AW44,AW$2:AW43,0)&gt;0,AW44+1,AW44)</f>
        <v>#VALUE!</v>
      </c>
      <c r="AY44" s="1" t="str">
        <f t="shared" si="26"/>
        <v/>
      </c>
      <c r="AZ44" s="1" t="e">
        <f>IF(MATCH(AY44,AY$2:AY43,0)&gt;0,AY44+1,AY44)</f>
        <v>#VALUE!</v>
      </c>
      <c r="BA44" s="1" t="str">
        <f t="shared" si="27"/>
        <v/>
      </c>
    </row>
    <row r="45" spans="1:53" x14ac:dyDescent="0.25">
      <c r="A45" t="s">
        <v>3</v>
      </c>
      <c r="B45" t="s">
        <v>72</v>
      </c>
      <c r="C45" s="1">
        <f>'4.校正SWOT方格'!H17</f>
        <v>3.3166247903553998</v>
      </c>
      <c r="D45" s="1">
        <f>'5.SWOT交互項排序'!H17</f>
        <v>20</v>
      </c>
      <c r="E45" s="1" t="e">
        <f>IF(MATCH(D45,D$2:D44,0)&gt;0,D45+1,D45)</f>
        <v>#N/A</v>
      </c>
      <c r="F45" s="1">
        <f t="shared" si="20"/>
        <v>20</v>
      </c>
      <c r="G45" s="1" t="e">
        <f>IF(MATCH(F45,F$2:F44,0)&gt;0,F45+1,F45)</f>
        <v>#N/A</v>
      </c>
      <c r="H45" s="1">
        <f t="shared" si="21"/>
        <v>20</v>
      </c>
      <c r="P45" t="s">
        <v>3</v>
      </c>
      <c r="Q45" t="s">
        <v>38</v>
      </c>
      <c r="R45" s="1" t="str">
        <f>'4.校正SWOT方格'!R17</f>
        <v/>
      </c>
      <c r="S45" s="1" t="str">
        <f>'5.SWOT交互項排序'!R17</f>
        <v/>
      </c>
      <c r="T45" s="1" t="e">
        <f>IF(MATCH(S45,S$2:S44,0)&gt;0,S45+1,S45)</f>
        <v>#VALUE!</v>
      </c>
      <c r="U45" s="1" t="str">
        <f t="shared" si="22"/>
        <v/>
      </c>
      <c r="V45" s="1" t="e">
        <f>IF(MATCH(U45,U$2:U44,0)&gt;0,U45+1,U45)</f>
        <v>#VALUE!</v>
      </c>
      <c r="W45" s="1" t="str">
        <f t="shared" si="23"/>
        <v/>
      </c>
      <c r="AE45" t="s">
        <v>15</v>
      </c>
      <c r="AF45" t="s">
        <v>27</v>
      </c>
      <c r="AG45" s="1">
        <f>'4.校正SWOT方格'!H27</f>
        <v>3.4641016151377544</v>
      </c>
      <c r="AH45" s="1">
        <f>'5.SWOT交互項排序'!H27</f>
        <v>17</v>
      </c>
      <c r="AI45" s="1" t="e">
        <f>IF(MATCH(AH45,AH$2:AH44,0)&gt;0,AH45+1,AH45)</f>
        <v>#N/A</v>
      </c>
      <c r="AJ45" s="1">
        <f t="shared" si="24"/>
        <v>17</v>
      </c>
      <c r="AK45" s="1" t="e">
        <f>IF(MATCH(AJ45,AJ$2:AJ44,0)&gt;0,AJ45+1,AJ45)</f>
        <v>#N/A</v>
      </c>
      <c r="AL45" s="1">
        <f t="shared" si="25"/>
        <v>17</v>
      </c>
      <c r="AT45" t="s">
        <v>15</v>
      </c>
      <c r="AU45" t="s">
        <v>38</v>
      </c>
      <c r="AV45" s="1" t="str">
        <f>'4.校正SWOT方格'!R27</f>
        <v/>
      </c>
      <c r="AW45" s="1" t="str">
        <f>'5.SWOT交互項排序'!R27</f>
        <v/>
      </c>
      <c r="AX45" s="1" t="e">
        <f>IF(MATCH(AW45,AW$2:AW44,0)&gt;0,AW45+1,AW45)</f>
        <v>#VALUE!</v>
      </c>
      <c r="AY45" s="1" t="str">
        <f t="shared" si="26"/>
        <v/>
      </c>
      <c r="AZ45" s="1" t="e">
        <f>IF(MATCH(AY45,AY$2:AY44,0)&gt;0,AY45+1,AY45)</f>
        <v>#VALUE!</v>
      </c>
      <c r="BA45" s="1" t="str">
        <f t="shared" si="27"/>
        <v/>
      </c>
    </row>
    <row r="46" spans="1:53" x14ac:dyDescent="0.25">
      <c r="A46" t="s">
        <v>4</v>
      </c>
      <c r="B46" t="s">
        <v>72</v>
      </c>
      <c r="C46" s="1">
        <f>'4.校正SWOT方格'!H18</f>
        <v>3.1622776601683795</v>
      </c>
      <c r="D46" s="1">
        <f>'5.SWOT交互項排序'!H18</f>
        <v>21</v>
      </c>
      <c r="E46" s="1">
        <f>IF(MATCH(D46,D$2:D45,0)&gt;0,D46+1,D46)</f>
        <v>22</v>
      </c>
      <c r="F46" s="1">
        <f t="shared" si="20"/>
        <v>22</v>
      </c>
      <c r="G46" s="1" t="e">
        <f>IF(MATCH(F46,F$2:F45,0)&gt;0,F46+1,F46)</f>
        <v>#N/A</v>
      </c>
      <c r="H46" s="1">
        <f t="shared" si="21"/>
        <v>22</v>
      </c>
      <c r="P46" t="s">
        <v>4</v>
      </c>
      <c r="Q46" t="s">
        <v>38</v>
      </c>
      <c r="R46" s="1" t="str">
        <f>'4.校正SWOT方格'!R18</f>
        <v/>
      </c>
      <c r="S46" s="1" t="str">
        <f>'5.SWOT交互項排序'!R18</f>
        <v/>
      </c>
      <c r="T46" s="1" t="e">
        <f>IF(MATCH(S46,S$2:S45,0)&gt;0,S46+1,S46)</f>
        <v>#VALUE!</v>
      </c>
      <c r="U46" s="1" t="str">
        <f t="shared" si="22"/>
        <v/>
      </c>
      <c r="V46" s="1" t="e">
        <f>IF(MATCH(U46,U$2:U45,0)&gt;0,U46+1,U46)</f>
        <v>#VALUE!</v>
      </c>
      <c r="W46" s="1" t="str">
        <f t="shared" si="23"/>
        <v/>
      </c>
      <c r="AE46" t="s">
        <v>16</v>
      </c>
      <c r="AF46" t="s">
        <v>27</v>
      </c>
      <c r="AG46" s="1">
        <f>'4.校正SWOT方格'!H28</f>
        <v>3</v>
      </c>
      <c r="AH46" s="1">
        <f>'5.SWOT交互項排序'!H28</f>
        <v>20</v>
      </c>
      <c r="AI46" s="1">
        <f>IF(MATCH(AH46,AH$2:AH45,0)&gt;0,AH46+1,AH46)</f>
        <v>21</v>
      </c>
      <c r="AJ46" s="1">
        <f t="shared" si="24"/>
        <v>21</v>
      </c>
      <c r="AK46" s="1" t="e">
        <f>IF(MATCH(AJ46,AJ$2:AJ45,0)&gt;0,AJ46+1,AJ46)</f>
        <v>#N/A</v>
      </c>
      <c r="AL46" s="1">
        <f t="shared" si="25"/>
        <v>21</v>
      </c>
      <c r="AT46" t="s">
        <v>16</v>
      </c>
      <c r="AU46" t="s">
        <v>38</v>
      </c>
      <c r="AV46" s="1" t="str">
        <f>'4.校正SWOT方格'!R28</f>
        <v/>
      </c>
      <c r="AW46" s="1" t="str">
        <f>'5.SWOT交互項排序'!R28</f>
        <v/>
      </c>
      <c r="AX46" s="1" t="e">
        <f>IF(MATCH(AW46,AW$2:AW45,0)&gt;0,AW46+1,AW46)</f>
        <v>#VALUE!</v>
      </c>
      <c r="AY46" s="1" t="str">
        <f t="shared" si="26"/>
        <v/>
      </c>
      <c r="AZ46" s="1" t="e">
        <f>IF(MATCH(AY46,AY$2:AY45,0)&gt;0,AY46+1,AY46)</f>
        <v>#VALUE!</v>
      </c>
      <c r="BA46" s="1" t="str">
        <f t="shared" si="27"/>
        <v/>
      </c>
    </row>
    <row r="47" spans="1:53" x14ac:dyDescent="0.25">
      <c r="A47" t="s">
        <v>5</v>
      </c>
      <c r="B47" t="s">
        <v>72</v>
      </c>
      <c r="C47" s="1" t="str">
        <f>'4.校正SWOT方格'!H19</f>
        <v/>
      </c>
      <c r="D47" s="1" t="str">
        <f>'5.SWOT交互項排序'!H19</f>
        <v/>
      </c>
      <c r="E47" s="1" t="e">
        <f>IF(MATCH(D47,D$2:D46,0)&gt;0,D47+1,D47)</f>
        <v>#VALUE!</v>
      </c>
      <c r="F47" s="1" t="str">
        <f t="shared" si="20"/>
        <v/>
      </c>
      <c r="G47" s="1" t="e">
        <f>IF(MATCH(F47,F$2:F46,0)&gt;0,F47+1,F47)</f>
        <v>#VALUE!</v>
      </c>
      <c r="H47" s="1" t="str">
        <f t="shared" si="21"/>
        <v/>
      </c>
      <c r="P47" t="s">
        <v>5</v>
      </c>
      <c r="Q47" t="s">
        <v>38</v>
      </c>
      <c r="R47" s="1" t="str">
        <f>'4.校正SWOT方格'!R19</f>
        <v/>
      </c>
      <c r="S47" s="1" t="str">
        <f>'5.SWOT交互項排序'!R19</f>
        <v/>
      </c>
      <c r="T47" s="1" t="e">
        <f>IF(MATCH(S47,S$2:S46,0)&gt;0,S47+1,S47)</f>
        <v>#VALUE!</v>
      </c>
      <c r="U47" s="1" t="str">
        <f t="shared" si="22"/>
        <v/>
      </c>
      <c r="V47" s="1" t="e">
        <f>IF(MATCH(U47,U$2:U46,0)&gt;0,U47+1,U47)</f>
        <v>#VALUE!</v>
      </c>
      <c r="W47" s="1" t="str">
        <f t="shared" si="23"/>
        <v/>
      </c>
      <c r="AE47" t="s">
        <v>17</v>
      </c>
      <c r="AF47" t="s">
        <v>27</v>
      </c>
      <c r="AG47" s="1" t="str">
        <f>'4.校正SWOT方格'!H29</f>
        <v/>
      </c>
      <c r="AH47" s="1" t="str">
        <f>'5.SWOT交互項排序'!H29</f>
        <v/>
      </c>
      <c r="AI47" s="1" t="e">
        <f>IF(MATCH(AH47,AH$2:AH46,0)&gt;0,AH47+1,AH47)</f>
        <v>#VALUE!</v>
      </c>
      <c r="AJ47" s="1" t="str">
        <f t="shared" si="24"/>
        <v/>
      </c>
      <c r="AK47" s="1" t="e">
        <f>IF(MATCH(AJ47,AJ$2:AJ46,0)&gt;0,AJ47+1,AJ47)</f>
        <v>#VALUE!</v>
      </c>
      <c r="AL47" s="1" t="str">
        <f t="shared" si="25"/>
        <v/>
      </c>
      <c r="AT47" t="s">
        <v>17</v>
      </c>
      <c r="AU47" t="s">
        <v>38</v>
      </c>
      <c r="AV47" s="1" t="str">
        <f>'4.校正SWOT方格'!R29</f>
        <v/>
      </c>
      <c r="AW47" s="1" t="str">
        <f>'5.SWOT交互項排序'!R29</f>
        <v/>
      </c>
      <c r="AX47" s="1" t="e">
        <f>IF(MATCH(AW47,AW$2:AW46,0)&gt;0,AW47+1,AW47)</f>
        <v>#VALUE!</v>
      </c>
      <c r="AY47" s="1" t="str">
        <f t="shared" si="26"/>
        <v/>
      </c>
      <c r="AZ47" s="1" t="e">
        <f>IF(MATCH(AY47,AY$2:AY46,0)&gt;0,AY47+1,AY47)</f>
        <v>#VALUE!</v>
      </c>
      <c r="BA47" s="1" t="str">
        <f t="shared" si="27"/>
        <v/>
      </c>
    </row>
    <row r="48" spans="1:53" x14ac:dyDescent="0.25">
      <c r="A48" t="s">
        <v>6</v>
      </c>
      <c r="B48" t="s">
        <v>72</v>
      </c>
      <c r="C48" s="1" t="str">
        <f>'4.校正SWOT方格'!H20</f>
        <v/>
      </c>
      <c r="D48" s="1" t="str">
        <f>'5.SWOT交互項排序'!H20</f>
        <v/>
      </c>
      <c r="E48" s="1" t="e">
        <f>IF(MATCH(D48,D$2:D47,0)&gt;0,D48+1,D48)</f>
        <v>#VALUE!</v>
      </c>
      <c r="F48" s="1" t="str">
        <f t="shared" si="20"/>
        <v/>
      </c>
      <c r="G48" s="1" t="e">
        <f>IF(MATCH(F48,F$2:F47,0)&gt;0,F48+1,F48)</f>
        <v>#VALUE!</v>
      </c>
      <c r="H48" s="1" t="str">
        <f t="shared" si="21"/>
        <v/>
      </c>
      <c r="P48" t="s">
        <v>6</v>
      </c>
      <c r="Q48" t="s">
        <v>38</v>
      </c>
      <c r="R48" s="1" t="str">
        <f>'4.校正SWOT方格'!R20</f>
        <v/>
      </c>
      <c r="S48" s="1" t="str">
        <f>'5.SWOT交互項排序'!R20</f>
        <v/>
      </c>
      <c r="T48" s="1" t="e">
        <f>IF(MATCH(S48,S$2:S47,0)&gt;0,S48+1,S48)</f>
        <v>#VALUE!</v>
      </c>
      <c r="U48" s="1" t="str">
        <f t="shared" si="22"/>
        <v/>
      </c>
      <c r="V48" s="1" t="e">
        <f>IF(MATCH(U48,U$2:U47,0)&gt;0,U48+1,U48)</f>
        <v>#VALUE!</v>
      </c>
      <c r="W48" s="1" t="str">
        <f t="shared" si="23"/>
        <v/>
      </c>
      <c r="AE48" t="s">
        <v>18</v>
      </c>
      <c r="AF48" t="s">
        <v>27</v>
      </c>
      <c r="AG48" s="1" t="str">
        <f>'4.校正SWOT方格'!H30</f>
        <v/>
      </c>
      <c r="AH48" s="1" t="str">
        <f>'5.SWOT交互項排序'!H30</f>
        <v/>
      </c>
      <c r="AI48" s="1" t="e">
        <f>IF(MATCH(AH48,AH$2:AH47,0)&gt;0,AH48+1,AH48)</f>
        <v>#VALUE!</v>
      </c>
      <c r="AJ48" s="1" t="str">
        <f t="shared" si="24"/>
        <v/>
      </c>
      <c r="AK48" s="1" t="e">
        <f>IF(MATCH(AJ48,AJ$2:AJ47,0)&gt;0,AJ48+1,AJ48)</f>
        <v>#VALUE!</v>
      </c>
      <c r="AL48" s="1" t="str">
        <f t="shared" si="25"/>
        <v/>
      </c>
      <c r="AT48" t="s">
        <v>18</v>
      </c>
      <c r="AU48" t="s">
        <v>38</v>
      </c>
      <c r="AV48" s="1" t="str">
        <f>'4.校正SWOT方格'!R30</f>
        <v/>
      </c>
      <c r="AW48" s="1" t="str">
        <f>'5.SWOT交互項排序'!R30</f>
        <v/>
      </c>
      <c r="AX48" s="1" t="e">
        <f>IF(MATCH(AW48,AW$2:AW47,0)&gt;0,AW48+1,AW48)</f>
        <v>#VALUE!</v>
      </c>
      <c r="AY48" s="1" t="str">
        <f t="shared" si="26"/>
        <v/>
      </c>
      <c r="AZ48" s="1" t="e">
        <f>IF(MATCH(AY48,AY$2:AY47,0)&gt;0,AY48+1,AY48)</f>
        <v>#VALUE!</v>
      </c>
      <c r="BA48" s="1" t="str">
        <f t="shared" si="27"/>
        <v/>
      </c>
    </row>
    <row r="49" spans="1:53" x14ac:dyDescent="0.25">
      <c r="A49" t="s">
        <v>7</v>
      </c>
      <c r="B49" t="s">
        <v>72</v>
      </c>
      <c r="C49" s="1" t="str">
        <f>'4.校正SWOT方格'!H21</f>
        <v/>
      </c>
      <c r="D49" s="1" t="str">
        <f>'5.SWOT交互項排序'!H21</f>
        <v/>
      </c>
      <c r="E49" s="1" t="e">
        <f>IF(MATCH(D49,D$2:D48,0)&gt;0,D49+1,D49)</f>
        <v>#VALUE!</v>
      </c>
      <c r="F49" s="1" t="str">
        <f t="shared" si="20"/>
        <v/>
      </c>
      <c r="G49" s="1" t="e">
        <f>IF(MATCH(F49,F$2:F48,0)&gt;0,F49+1,F49)</f>
        <v>#VALUE!</v>
      </c>
      <c r="H49" s="1" t="str">
        <f t="shared" si="21"/>
        <v/>
      </c>
      <c r="P49" t="s">
        <v>7</v>
      </c>
      <c r="Q49" t="s">
        <v>38</v>
      </c>
      <c r="R49" s="1" t="str">
        <f>'4.校正SWOT方格'!R21</f>
        <v/>
      </c>
      <c r="S49" s="1" t="str">
        <f>'5.SWOT交互項排序'!R21</f>
        <v/>
      </c>
      <c r="T49" s="1" t="e">
        <f>IF(MATCH(S49,S$2:S48,0)&gt;0,S49+1,S49)</f>
        <v>#VALUE!</v>
      </c>
      <c r="U49" s="1" t="str">
        <f t="shared" si="22"/>
        <v/>
      </c>
      <c r="V49" s="1" t="e">
        <f>IF(MATCH(U49,U$2:U48,0)&gt;0,U49+1,U49)</f>
        <v>#VALUE!</v>
      </c>
      <c r="W49" s="1" t="str">
        <f t="shared" si="23"/>
        <v/>
      </c>
      <c r="AE49" t="s">
        <v>19</v>
      </c>
      <c r="AF49" t="s">
        <v>27</v>
      </c>
      <c r="AG49" s="1" t="str">
        <f>'4.校正SWOT方格'!H31</f>
        <v/>
      </c>
      <c r="AH49" s="1" t="str">
        <f>'5.SWOT交互項排序'!H31</f>
        <v/>
      </c>
      <c r="AI49" s="1" t="e">
        <f>IF(MATCH(AH49,AH$2:AH48,0)&gt;0,AH49+1,AH49)</f>
        <v>#VALUE!</v>
      </c>
      <c r="AJ49" s="1" t="str">
        <f t="shared" si="24"/>
        <v/>
      </c>
      <c r="AK49" s="1" t="e">
        <f>IF(MATCH(AJ49,AJ$2:AJ48,0)&gt;0,AJ49+1,AJ49)</f>
        <v>#VALUE!</v>
      </c>
      <c r="AL49" s="1" t="str">
        <f t="shared" si="25"/>
        <v/>
      </c>
      <c r="AT49" t="s">
        <v>19</v>
      </c>
      <c r="AU49" t="s">
        <v>38</v>
      </c>
      <c r="AV49" s="1" t="str">
        <f>'4.校正SWOT方格'!R31</f>
        <v/>
      </c>
      <c r="AW49" s="1" t="str">
        <f>'5.SWOT交互項排序'!R31</f>
        <v/>
      </c>
      <c r="AX49" s="1" t="e">
        <f>IF(MATCH(AW49,AW$2:AW48,0)&gt;0,AW49+1,AW49)</f>
        <v>#VALUE!</v>
      </c>
      <c r="AY49" s="1" t="str">
        <f t="shared" si="26"/>
        <v/>
      </c>
      <c r="AZ49" s="1" t="e">
        <f>IF(MATCH(AY49,AY$2:AY48,0)&gt;0,AY49+1,AY49)</f>
        <v>#VALUE!</v>
      </c>
      <c r="BA49" s="1" t="str">
        <f t="shared" si="27"/>
        <v/>
      </c>
    </row>
    <row r="50" spans="1:53" x14ac:dyDescent="0.25">
      <c r="A50" t="s">
        <v>8</v>
      </c>
      <c r="B50" t="s">
        <v>72</v>
      </c>
      <c r="C50" s="1" t="str">
        <f>'4.校正SWOT方格'!H22</f>
        <v/>
      </c>
      <c r="D50" s="1" t="str">
        <f>'5.SWOT交互項排序'!H22</f>
        <v/>
      </c>
      <c r="E50" s="1" t="e">
        <f>IF(MATCH(D50,D$2:D49,0)&gt;0,D50+1,D50)</f>
        <v>#VALUE!</v>
      </c>
      <c r="F50" s="1" t="str">
        <f t="shared" si="20"/>
        <v/>
      </c>
      <c r="G50" s="1" t="e">
        <f>IF(MATCH(F50,F$2:F49,0)&gt;0,F50+1,F50)</f>
        <v>#VALUE!</v>
      </c>
      <c r="H50" s="1" t="str">
        <f t="shared" si="21"/>
        <v/>
      </c>
      <c r="P50" t="s">
        <v>8</v>
      </c>
      <c r="Q50" t="s">
        <v>38</v>
      </c>
      <c r="R50" s="1" t="str">
        <f>'4.校正SWOT方格'!R22</f>
        <v/>
      </c>
      <c r="S50" s="1" t="str">
        <f>'5.SWOT交互項排序'!R22</f>
        <v/>
      </c>
      <c r="T50" s="1" t="e">
        <f>IF(MATCH(S50,S$2:S49,0)&gt;0,S50+1,S50)</f>
        <v>#VALUE!</v>
      </c>
      <c r="U50" s="1" t="str">
        <f t="shared" si="22"/>
        <v/>
      </c>
      <c r="V50" s="1" t="e">
        <f>IF(MATCH(U50,U$2:U49,0)&gt;0,U50+1,U50)</f>
        <v>#VALUE!</v>
      </c>
      <c r="W50" s="1" t="str">
        <f t="shared" si="23"/>
        <v/>
      </c>
      <c r="AE50" t="s">
        <v>20</v>
      </c>
      <c r="AF50" t="s">
        <v>27</v>
      </c>
      <c r="AG50" s="1" t="str">
        <f>'4.校正SWOT方格'!H32</f>
        <v/>
      </c>
      <c r="AH50" s="1" t="str">
        <f>'5.SWOT交互項排序'!H32</f>
        <v/>
      </c>
      <c r="AI50" s="1" t="e">
        <f>IF(MATCH(AH50,AH$2:AH49,0)&gt;0,AH50+1,AH50)</f>
        <v>#VALUE!</v>
      </c>
      <c r="AJ50" s="1" t="str">
        <f t="shared" si="24"/>
        <v/>
      </c>
      <c r="AK50" s="1" t="e">
        <f>IF(MATCH(AJ50,AJ$2:AJ49,0)&gt;0,AJ50+1,AJ50)</f>
        <v>#VALUE!</v>
      </c>
      <c r="AL50" s="1" t="str">
        <f t="shared" si="25"/>
        <v/>
      </c>
      <c r="AT50" t="s">
        <v>20</v>
      </c>
      <c r="AU50" t="s">
        <v>38</v>
      </c>
      <c r="AV50" s="1" t="str">
        <f>'4.校正SWOT方格'!R32</f>
        <v/>
      </c>
      <c r="AW50" s="1" t="str">
        <f>'5.SWOT交互項排序'!R32</f>
        <v/>
      </c>
      <c r="AX50" s="1" t="e">
        <f>IF(MATCH(AW50,AW$2:AW49,0)&gt;0,AW50+1,AW50)</f>
        <v>#VALUE!</v>
      </c>
      <c r="AY50" s="1" t="str">
        <f t="shared" si="26"/>
        <v/>
      </c>
      <c r="AZ50" s="1" t="e">
        <f>IF(MATCH(AY50,AY$2:AY49,0)&gt;0,AY50+1,AY50)</f>
        <v>#VALUE!</v>
      </c>
      <c r="BA50" s="1" t="str">
        <f t="shared" si="27"/>
        <v/>
      </c>
    </row>
    <row r="51" spans="1:53" x14ac:dyDescent="0.25">
      <c r="A51" t="s">
        <v>9</v>
      </c>
      <c r="B51" t="s">
        <v>72</v>
      </c>
      <c r="C51" s="1" t="str">
        <f>'4.校正SWOT方格'!H23</f>
        <v/>
      </c>
      <c r="D51" s="1" t="str">
        <f>'5.SWOT交互項排序'!H23</f>
        <v/>
      </c>
      <c r="E51" s="1" t="e">
        <f>IF(MATCH(D51,D$2:D50,0)&gt;0,D51+1,D51)</f>
        <v>#VALUE!</v>
      </c>
      <c r="F51" s="1" t="str">
        <f t="shared" si="20"/>
        <v/>
      </c>
      <c r="G51" s="1" t="e">
        <f>IF(MATCH(F51,F$2:F50,0)&gt;0,F51+1,F51)</f>
        <v>#VALUE!</v>
      </c>
      <c r="H51" s="1" t="str">
        <f t="shared" si="21"/>
        <v/>
      </c>
      <c r="P51" t="s">
        <v>9</v>
      </c>
      <c r="Q51" t="s">
        <v>38</v>
      </c>
      <c r="R51" s="1" t="str">
        <f>'4.校正SWOT方格'!R23</f>
        <v/>
      </c>
      <c r="S51" s="1" t="str">
        <f>'5.SWOT交互項排序'!R23</f>
        <v/>
      </c>
      <c r="T51" s="1" t="e">
        <f>IF(MATCH(S51,S$2:S50,0)&gt;0,S51+1,S51)</f>
        <v>#VALUE!</v>
      </c>
      <c r="U51" s="1" t="str">
        <f t="shared" si="22"/>
        <v/>
      </c>
      <c r="V51" s="1" t="e">
        <f>IF(MATCH(U51,U$2:U50,0)&gt;0,U51+1,U51)</f>
        <v>#VALUE!</v>
      </c>
      <c r="W51" s="1" t="str">
        <f t="shared" si="23"/>
        <v/>
      </c>
      <c r="AE51" t="s">
        <v>21</v>
      </c>
      <c r="AF51" t="s">
        <v>27</v>
      </c>
      <c r="AG51" s="1" t="str">
        <f>'4.校正SWOT方格'!H33</f>
        <v/>
      </c>
      <c r="AH51" s="1" t="str">
        <f>'5.SWOT交互項排序'!H33</f>
        <v/>
      </c>
      <c r="AI51" s="1" t="e">
        <f>IF(MATCH(AH51,AH$2:AH50,0)&gt;0,AH51+1,AH51)</f>
        <v>#VALUE!</v>
      </c>
      <c r="AJ51" s="1" t="str">
        <f t="shared" si="24"/>
        <v/>
      </c>
      <c r="AK51" s="1" t="e">
        <f>IF(MATCH(AJ51,AJ$2:AJ50,0)&gt;0,AJ51+1,AJ51)</f>
        <v>#VALUE!</v>
      </c>
      <c r="AL51" s="1" t="str">
        <f t="shared" si="25"/>
        <v/>
      </c>
      <c r="AT51" t="s">
        <v>21</v>
      </c>
      <c r="AU51" t="s">
        <v>38</v>
      </c>
      <c r="AV51" s="1" t="str">
        <f>'4.校正SWOT方格'!R33</f>
        <v/>
      </c>
      <c r="AW51" s="1" t="str">
        <f>'5.SWOT交互項排序'!R33</f>
        <v/>
      </c>
      <c r="AX51" s="1" t="e">
        <f>IF(MATCH(AW51,AW$2:AW50,0)&gt;0,AW51+1,AW51)</f>
        <v>#VALUE!</v>
      </c>
      <c r="AY51" s="1" t="str">
        <f t="shared" si="26"/>
        <v/>
      </c>
      <c r="AZ51" s="1" t="e">
        <f>IF(MATCH(AY51,AY$2:AY50,0)&gt;0,AY51+1,AY51)</f>
        <v>#VALUE!</v>
      </c>
      <c r="BA51" s="1" t="str">
        <f t="shared" si="27"/>
        <v/>
      </c>
    </row>
    <row r="52" spans="1:53" x14ac:dyDescent="0.25">
      <c r="A52" t="s">
        <v>0</v>
      </c>
      <c r="B52" t="s">
        <v>73</v>
      </c>
      <c r="C52" s="1" t="str">
        <f>'4.校正SWOT方格'!I14</f>
        <v/>
      </c>
      <c r="D52" s="1" t="str">
        <f>'5.SWOT交互項排序'!I14</f>
        <v/>
      </c>
      <c r="E52" s="1" t="e">
        <f>IF(MATCH(D52,D$2:D51,0)&gt;0,D52+1,D52)</f>
        <v>#VALUE!</v>
      </c>
      <c r="F52" s="1" t="str">
        <f t="shared" si="20"/>
        <v/>
      </c>
      <c r="G52" s="1" t="e">
        <f>IF(MATCH(F52,F$2:F51,0)&gt;0,F52+1,F52)</f>
        <v>#VALUE!</v>
      </c>
      <c r="H52" s="1" t="str">
        <f t="shared" si="21"/>
        <v/>
      </c>
      <c r="P52" t="s">
        <v>0</v>
      </c>
      <c r="Q52" t="s">
        <v>39</v>
      </c>
      <c r="R52" s="1" t="str">
        <f>'4.校正SWOT方格'!S14</f>
        <v/>
      </c>
      <c r="S52" s="1" t="str">
        <f>'5.SWOT交互項排序'!S14</f>
        <v/>
      </c>
      <c r="T52" s="1" t="e">
        <f>IF(MATCH(S52,S$2:S51,0)&gt;0,S52+1,S52)</f>
        <v>#VALUE!</v>
      </c>
      <c r="U52" s="1" t="str">
        <f t="shared" si="22"/>
        <v/>
      </c>
      <c r="V52" s="1" t="e">
        <f>IF(MATCH(U52,U$2:U51,0)&gt;0,U52+1,U52)</f>
        <v>#VALUE!</v>
      </c>
      <c r="W52" s="1" t="str">
        <f t="shared" si="23"/>
        <v/>
      </c>
      <c r="AE52" t="s">
        <v>11</v>
      </c>
      <c r="AF52" t="s">
        <v>28</v>
      </c>
      <c r="AG52" s="1" t="str">
        <f>'4.校正SWOT方格'!I24</f>
        <v/>
      </c>
      <c r="AH52" s="1" t="str">
        <f>'5.SWOT交互項排序'!I24</f>
        <v/>
      </c>
      <c r="AI52" s="1" t="e">
        <f>IF(MATCH(AH52,AH$2:AH51,0)&gt;0,AH52+1,AH52)</f>
        <v>#VALUE!</v>
      </c>
      <c r="AJ52" s="1" t="str">
        <f t="shared" si="24"/>
        <v/>
      </c>
      <c r="AK52" s="1" t="e">
        <f>IF(MATCH(AJ52,AJ$2:AJ51,0)&gt;0,AJ52+1,AJ52)</f>
        <v>#VALUE!</v>
      </c>
      <c r="AL52" s="1" t="str">
        <f t="shared" si="25"/>
        <v/>
      </c>
      <c r="AT52" t="s">
        <v>11</v>
      </c>
      <c r="AU52" t="s">
        <v>39</v>
      </c>
      <c r="AV52" s="1" t="str">
        <f>'4.校正SWOT方格'!S24</f>
        <v/>
      </c>
      <c r="AW52" s="1" t="str">
        <f>'5.SWOT交互項排序'!S24</f>
        <v/>
      </c>
      <c r="AX52" s="1" t="e">
        <f>IF(MATCH(AW52,AW$2:AW51,0)&gt;0,AW52+1,AW52)</f>
        <v>#VALUE!</v>
      </c>
      <c r="AY52" s="1" t="str">
        <f t="shared" si="26"/>
        <v/>
      </c>
      <c r="AZ52" s="1" t="e">
        <f>IF(MATCH(AY52,AY$2:AY51,0)&gt;0,AY52+1,AY52)</f>
        <v>#VALUE!</v>
      </c>
      <c r="BA52" s="1" t="str">
        <f t="shared" si="27"/>
        <v/>
      </c>
    </row>
    <row r="53" spans="1:53" x14ac:dyDescent="0.25">
      <c r="A53" t="s">
        <v>1</v>
      </c>
      <c r="B53" t="s">
        <v>73</v>
      </c>
      <c r="C53" s="1" t="str">
        <f>'4.校正SWOT方格'!I15</f>
        <v/>
      </c>
      <c r="D53" s="1" t="str">
        <f>'5.SWOT交互項排序'!I15</f>
        <v/>
      </c>
      <c r="E53" s="1" t="e">
        <f>IF(MATCH(D53,D$2:D52,0)&gt;0,D53+1,D53)</f>
        <v>#VALUE!</v>
      </c>
      <c r="F53" s="1" t="str">
        <f t="shared" si="20"/>
        <v/>
      </c>
      <c r="G53" s="1" t="e">
        <f>IF(MATCH(F53,F$2:F52,0)&gt;0,F53+1,F53)</f>
        <v>#VALUE!</v>
      </c>
      <c r="H53" s="1" t="str">
        <f t="shared" si="21"/>
        <v/>
      </c>
      <c r="P53" t="s">
        <v>1</v>
      </c>
      <c r="Q53" t="s">
        <v>39</v>
      </c>
      <c r="R53" s="1" t="str">
        <f>'4.校正SWOT方格'!S15</f>
        <v/>
      </c>
      <c r="S53" s="1" t="str">
        <f>'5.SWOT交互項排序'!S15</f>
        <v/>
      </c>
      <c r="T53" s="1" t="e">
        <f>IF(MATCH(S53,S$2:S52,0)&gt;0,S53+1,S53)</f>
        <v>#VALUE!</v>
      </c>
      <c r="U53" s="1" t="str">
        <f t="shared" si="22"/>
        <v/>
      </c>
      <c r="V53" s="1" t="e">
        <f>IF(MATCH(U53,U$2:U52,0)&gt;0,U53+1,U53)</f>
        <v>#VALUE!</v>
      </c>
      <c r="W53" s="1" t="str">
        <f t="shared" si="23"/>
        <v/>
      </c>
      <c r="AE53" t="s">
        <v>13</v>
      </c>
      <c r="AF53" t="s">
        <v>28</v>
      </c>
      <c r="AG53" s="1" t="str">
        <f>'4.校正SWOT方格'!I25</f>
        <v/>
      </c>
      <c r="AH53" s="1" t="str">
        <f>'5.SWOT交互項排序'!I25</f>
        <v/>
      </c>
      <c r="AI53" s="1" t="e">
        <f>IF(MATCH(AH53,AH$2:AH52,0)&gt;0,AH53+1,AH53)</f>
        <v>#VALUE!</v>
      </c>
      <c r="AJ53" s="1" t="str">
        <f t="shared" si="24"/>
        <v/>
      </c>
      <c r="AK53" s="1" t="e">
        <f>IF(MATCH(AJ53,AJ$2:AJ52,0)&gt;0,AJ53+1,AJ53)</f>
        <v>#VALUE!</v>
      </c>
      <c r="AL53" s="1" t="str">
        <f t="shared" si="25"/>
        <v/>
      </c>
      <c r="AT53" t="s">
        <v>13</v>
      </c>
      <c r="AU53" t="s">
        <v>39</v>
      </c>
      <c r="AV53" s="1" t="str">
        <f>'4.校正SWOT方格'!S25</f>
        <v/>
      </c>
      <c r="AW53" s="1" t="str">
        <f>'5.SWOT交互項排序'!S25</f>
        <v/>
      </c>
      <c r="AX53" s="1" t="e">
        <f>IF(MATCH(AW53,AW$2:AW52,0)&gt;0,AW53+1,AW53)</f>
        <v>#VALUE!</v>
      </c>
      <c r="AY53" s="1" t="str">
        <f t="shared" si="26"/>
        <v/>
      </c>
      <c r="AZ53" s="1" t="e">
        <f>IF(MATCH(AY53,AY$2:AY52,0)&gt;0,AY53+1,AY53)</f>
        <v>#VALUE!</v>
      </c>
      <c r="BA53" s="1" t="str">
        <f t="shared" si="27"/>
        <v/>
      </c>
    </row>
    <row r="54" spans="1:53" x14ac:dyDescent="0.25">
      <c r="A54" t="s">
        <v>2</v>
      </c>
      <c r="B54" t="s">
        <v>73</v>
      </c>
      <c r="C54" s="1" t="str">
        <f>'4.校正SWOT方格'!I16</f>
        <v/>
      </c>
      <c r="D54" s="1" t="str">
        <f>'5.SWOT交互項排序'!I16</f>
        <v/>
      </c>
      <c r="E54" s="1" t="e">
        <f>IF(MATCH(D54,D$2:D53,0)&gt;0,D54+1,D54)</f>
        <v>#VALUE!</v>
      </c>
      <c r="F54" s="1" t="str">
        <f t="shared" si="20"/>
        <v/>
      </c>
      <c r="G54" s="1" t="e">
        <f>IF(MATCH(F54,F$2:F53,0)&gt;0,F54+1,F54)</f>
        <v>#VALUE!</v>
      </c>
      <c r="H54" s="1" t="str">
        <f t="shared" si="21"/>
        <v/>
      </c>
      <c r="P54" t="s">
        <v>2</v>
      </c>
      <c r="Q54" t="s">
        <v>39</v>
      </c>
      <c r="R54" s="1" t="str">
        <f>'4.校正SWOT方格'!S16</f>
        <v/>
      </c>
      <c r="S54" s="1" t="str">
        <f>'5.SWOT交互項排序'!S16</f>
        <v/>
      </c>
      <c r="T54" s="1" t="e">
        <f>IF(MATCH(S54,S$2:S53,0)&gt;0,S54+1,S54)</f>
        <v>#VALUE!</v>
      </c>
      <c r="U54" s="1" t="str">
        <f t="shared" si="22"/>
        <v/>
      </c>
      <c r="V54" s="1" t="e">
        <f>IF(MATCH(U54,U$2:U53,0)&gt;0,U54+1,U54)</f>
        <v>#VALUE!</v>
      </c>
      <c r="W54" s="1" t="str">
        <f t="shared" si="23"/>
        <v/>
      </c>
      <c r="AE54" t="s">
        <v>14</v>
      </c>
      <c r="AF54" t="s">
        <v>28</v>
      </c>
      <c r="AG54" s="1" t="str">
        <f>'4.校正SWOT方格'!I26</f>
        <v/>
      </c>
      <c r="AH54" s="1" t="str">
        <f>'5.SWOT交互項排序'!I26</f>
        <v/>
      </c>
      <c r="AI54" s="1" t="e">
        <f>IF(MATCH(AH54,AH$2:AH53,0)&gt;0,AH54+1,AH54)</f>
        <v>#VALUE!</v>
      </c>
      <c r="AJ54" s="1" t="str">
        <f t="shared" si="24"/>
        <v/>
      </c>
      <c r="AK54" s="1" t="e">
        <f>IF(MATCH(AJ54,AJ$2:AJ53,0)&gt;0,AJ54+1,AJ54)</f>
        <v>#VALUE!</v>
      </c>
      <c r="AL54" s="1" t="str">
        <f t="shared" si="25"/>
        <v/>
      </c>
      <c r="AT54" t="s">
        <v>14</v>
      </c>
      <c r="AU54" t="s">
        <v>39</v>
      </c>
      <c r="AV54" s="1" t="str">
        <f>'4.校正SWOT方格'!S26</f>
        <v/>
      </c>
      <c r="AW54" s="1" t="str">
        <f>'5.SWOT交互項排序'!S26</f>
        <v/>
      </c>
      <c r="AX54" s="1" t="e">
        <f>IF(MATCH(AW54,AW$2:AW53,0)&gt;0,AW54+1,AW54)</f>
        <v>#VALUE!</v>
      </c>
      <c r="AY54" s="1" t="str">
        <f t="shared" si="26"/>
        <v/>
      </c>
      <c r="AZ54" s="1" t="e">
        <f>IF(MATCH(AY54,AY$2:AY53,0)&gt;0,AY54+1,AY54)</f>
        <v>#VALUE!</v>
      </c>
      <c r="BA54" s="1" t="str">
        <f t="shared" si="27"/>
        <v/>
      </c>
    </row>
    <row r="55" spans="1:53" x14ac:dyDescent="0.25">
      <c r="A55" t="s">
        <v>3</v>
      </c>
      <c r="B55" t="s">
        <v>73</v>
      </c>
      <c r="C55" s="1" t="str">
        <f>'4.校正SWOT方格'!I17</f>
        <v/>
      </c>
      <c r="D55" s="1" t="str">
        <f>'5.SWOT交互項排序'!I17</f>
        <v/>
      </c>
      <c r="E55" s="1" t="e">
        <f>IF(MATCH(D55,D$2:D54,0)&gt;0,D55+1,D55)</f>
        <v>#VALUE!</v>
      </c>
      <c r="F55" s="1" t="str">
        <f t="shared" si="20"/>
        <v/>
      </c>
      <c r="G55" s="1" t="e">
        <f>IF(MATCH(F55,F$2:F54,0)&gt;0,F55+1,F55)</f>
        <v>#VALUE!</v>
      </c>
      <c r="H55" s="1" t="str">
        <f t="shared" si="21"/>
        <v/>
      </c>
      <c r="P55" t="s">
        <v>3</v>
      </c>
      <c r="Q55" t="s">
        <v>39</v>
      </c>
      <c r="R55" s="1" t="str">
        <f>'4.校正SWOT方格'!S17</f>
        <v/>
      </c>
      <c r="S55" s="1" t="str">
        <f>'5.SWOT交互項排序'!S17</f>
        <v/>
      </c>
      <c r="T55" s="1" t="e">
        <f>IF(MATCH(S55,S$2:S54,0)&gt;0,S55+1,S55)</f>
        <v>#VALUE!</v>
      </c>
      <c r="U55" s="1" t="str">
        <f t="shared" si="22"/>
        <v/>
      </c>
      <c r="V55" s="1" t="e">
        <f>IF(MATCH(U55,U$2:U54,0)&gt;0,U55+1,U55)</f>
        <v>#VALUE!</v>
      </c>
      <c r="W55" s="1" t="str">
        <f t="shared" si="23"/>
        <v/>
      </c>
      <c r="AE55" t="s">
        <v>15</v>
      </c>
      <c r="AF55" t="s">
        <v>28</v>
      </c>
      <c r="AG55" s="1" t="str">
        <f>'4.校正SWOT方格'!I27</f>
        <v/>
      </c>
      <c r="AH55" s="1" t="str">
        <f>'5.SWOT交互項排序'!I27</f>
        <v/>
      </c>
      <c r="AI55" s="1" t="e">
        <f>IF(MATCH(AH55,AH$2:AH54,0)&gt;0,AH55+1,AH55)</f>
        <v>#VALUE!</v>
      </c>
      <c r="AJ55" s="1" t="str">
        <f t="shared" si="24"/>
        <v/>
      </c>
      <c r="AK55" s="1" t="e">
        <f>IF(MATCH(AJ55,AJ$2:AJ54,0)&gt;0,AJ55+1,AJ55)</f>
        <v>#VALUE!</v>
      </c>
      <c r="AL55" s="1" t="str">
        <f t="shared" si="25"/>
        <v/>
      </c>
      <c r="AT55" t="s">
        <v>15</v>
      </c>
      <c r="AU55" t="s">
        <v>39</v>
      </c>
      <c r="AV55" s="1" t="str">
        <f>'4.校正SWOT方格'!S27</f>
        <v/>
      </c>
      <c r="AW55" s="1" t="str">
        <f>'5.SWOT交互項排序'!S27</f>
        <v/>
      </c>
      <c r="AX55" s="1" t="e">
        <f>IF(MATCH(AW55,AW$2:AW54,0)&gt;0,AW55+1,AW55)</f>
        <v>#VALUE!</v>
      </c>
      <c r="AY55" s="1" t="str">
        <f t="shared" si="26"/>
        <v/>
      </c>
      <c r="AZ55" s="1" t="e">
        <f>IF(MATCH(AY55,AY$2:AY54,0)&gt;0,AY55+1,AY55)</f>
        <v>#VALUE!</v>
      </c>
      <c r="BA55" s="1" t="str">
        <f t="shared" si="27"/>
        <v/>
      </c>
    </row>
    <row r="56" spans="1:53" x14ac:dyDescent="0.25">
      <c r="A56" t="s">
        <v>4</v>
      </c>
      <c r="B56" t="s">
        <v>73</v>
      </c>
      <c r="C56" s="1" t="str">
        <f>'4.校正SWOT方格'!I18</f>
        <v/>
      </c>
      <c r="D56" s="1" t="str">
        <f>'5.SWOT交互項排序'!I18</f>
        <v/>
      </c>
      <c r="E56" s="1" t="e">
        <f>IF(MATCH(D56,D$2:D55,0)&gt;0,D56+1,D56)</f>
        <v>#VALUE!</v>
      </c>
      <c r="F56" s="1" t="str">
        <f t="shared" si="20"/>
        <v/>
      </c>
      <c r="G56" s="1" t="e">
        <f>IF(MATCH(F56,F$2:F55,0)&gt;0,F56+1,F56)</f>
        <v>#VALUE!</v>
      </c>
      <c r="H56" s="1" t="str">
        <f t="shared" si="21"/>
        <v/>
      </c>
      <c r="P56" t="s">
        <v>4</v>
      </c>
      <c r="Q56" t="s">
        <v>39</v>
      </c>
      <c r="R56" s="1" t="str">
        <f>'4.校正SWOT方格'!S18</f>
        <v/>
      </c>
      <c r="S56" s="1" t="str">
        <f>'5.SWOT交互項排序'!S18</f>
        <v/>
      </c>
      <c r="T56" s="1" t="e">
        <f>IF(MATCH(S56,S$2:S55,0)&gt;0,S56+1,S56)</f>
        <v>#VALUE!</v>
      </c>
      <c r="U56" s="1" t="str">
        <f t="shared" si="22"/>
        <v/>
      </c>
      <c r="V56" s="1" t="e">
        <f>IF(MATCH(U56,U$2:U55,0)&gt;0,U56+1,U56)</f>
        <v>#VALUE!</v>
      </c>
      <c r="W56" s="1" t="str">
        <f t="shared" si="23"/>
        <v/>
      </c>
      <c r="AE56" t="s">
        <v>16</v>
      </c>
      <c r="AF56" t="s">
        <v>28</v>
      </c>
      <c r="AG56" s="1" t="str">
        <f>'4.校正SWOT方格'!I28</f>
        <v/>
      </c>
      <c r="AH56" s="1" t="str">
        <f>'5.SWOT交互項排序'!I28</f>
        <v/>
      </c>
      <c r="AI56" s="1" t="e">
        <f>IF(MATCH(AH56,AH$2:AH55,0)&gt;0,AH56+1,AH56)</f>
        <v>#VALUE!</v>
      </c>
      <c r="AJ56" s="1" t="str">
        <f t="shared" si="24"/>
        <v/>
      </c>
      <c r="AK56" s="1" t="e">
        <f>IF(MATCH(AJ56,AJ$2:AJ55,0)&gt;0,AJ56+1,AJ56)</f>
        <v>#VALUE!</v>
      </c>
      <c r="AL56" s="1" t="str">
        <f t="shared" si="25"/>
        <v/>
      </c>
      <c r="AT56" t="s">
        <v>16</v>
      </c>
      <c r="AU56" t="s">
        <v>39</v>
      </c>
      <c r="AV56" s="1" t="str">
        <f>'4.校正SWOT方格'!S28</f>
        <v/>
      </c>
      <c r="AW56" s="1" t="str">
        <f>'5.SWOT交互項排序'!S28</f>
        <v/>
      </c>
      <c r="AX56" s="1" t="e">
        <f>IF(MATCH(AW56,AW$2:AW55,0)&gt;0,AW56+1,AW56)</f>
        <v>#VALUE!</v>
      </c>
      <c r="AY56" s="1" t="str">
        <f t="shared" si="26"/>
        <v/>
      </c>
      <c r="AZ56" s="1" t="e">
        <f>IF(MATCH(AY56,AY$2:AY55,0)&gt;0,AY56+1,AY56)</f>
        <v>#VALUE!</v>
      </c>
      <c r="BA56" s="1" t="str">
        <f t="shared" si="27"/>
        <v/>
      </c>
    </row>
    <row r="57" spans="1:53" x14ac:dyDescent="0.25">
      <c r="A57" t="s">
        <v>5</v>
      </c>
      <c r="B57" t="s">
        <v>73</v>
      </c>
      <c r="C57" s="1" t="str">
        <f>'4.校正SWOT方格'!I19</f>
        <v/>
      </c>
      <c r="D57" s="1" t="str">
        <f>'5.SWOT交互項排序'!I19</f>
        <v/>
      </c>
      <c r="E57" s="1" t="e">
        <f>IF(MATCH(D57,D$2:D56,0)&gt;0,D57+1,D57)</f>
        <v>#VALUE!</v>
      </c>
      <c r="F57" s="1" t="str">
        <f t="shared" si="20"/>
        <v/>
      </c>
      <c r="G57" s="1" t="e">
        <f>IF(MATCH(F57,F$2:F56,0)&gt;0,F57+1,F57)</f>
        <v>#VALUE!</v>
      </c>
      <c r="H57" s="1" t="str">
        <f t="shared" si="21"/>
        <v/>
      </c>
      <c r="P57" t="s">
        <v>5</v>
      </c>
      <c r="Q57" t="s">
        <v>39</v>
      </c>
      <c r="R57" s="1" t="str">
        <f>'4.校正SWOT方格'!S19</f>
        <v/>
      </c>
      <c r="S57" s="1" t="str">
        <f>'5.SWOT交互項排序'!S19</f>
        <v/>
      </c>
      <c r="T57" s="1" t="e">
        <f>IF(MATCH(S57,S$2:S56,0)&gt;0,S57+1,S57)</f>
        <v>#VALUE!</v>
      </c>
      <c r="U57" s="1" t="str">
        <f t="shared" si="22"/>
        <v/>
      </c>
      <c r="V57" s="1" t="e">
        <f>IF(MATCH(U57,U$2:U56,0)&gt;0,U57+1,U57)</f>
        <v>#VALUE!</v>
      </c>
      <c r="W57" s="1" t="str">
        <f t="shared" si="23"/>
        <v/>
      </c>
      <c r="AE57" t="s">
        <v>17</v>
      </c>
      <c r="AF57" t="s">
        <v>28</v>
      </c>
      <c r="AG57" s="1" t="str">
        <f>'4.校正SWOT方格'!I29</f>
        <v/>
      </c>
      <c r="AH57" s="1" t="str">
        <f>'5.SWOT交互項排序'!I29</f>
        <v/>
      </c>
      <c r="AI57" s="1" t="e">
        <f>IF(MATCH(AH57,AH$2:AH56,0)&gt;0,AH57+1,AH57)</f>
        <v>#VALUE!</v>
      </c>
      <c r="AJ57" s="1" t="str">
        <f t="shared" si="24"/>
        <v/>
      </c>
      <c r="AK57" s="1" t="e">
        <f>IF(MATCH(AJ57,AJ$2:AJ56,0)&gt;0,AJ57+1,AJ57)</f>
        <v>#VALUE!</v>
      </c>
      <c r="AL57" s="1" t="str">
        <f t="shared" si="25"/>
        <v/>
      </c>
      <c r="AT57" t="s">
        <v>17</v>
      </c>
      <c r="AU57" t="s">
        <v>39</v>
      </c>
      <c r="AV57" s="1" t="str">
        <f>'4.校正SWOT方格'!S29</f>
        <v/>
      </c>
      <c r="AW57" s="1" t="str">
        <f>'5.SWOT交互項排序'!S29</f>
        <v/>
      </c>
      <c r="AX57" s="1" t="e">
        <f>IF(MATCH(AW57,AW$2:AW56,0)&gt;0,AW57+1,AW57)</f>
        <v>#VALUE!</v>
      </c>
      <c r="AY57" s="1" t="str">
        <f t="shared" si="26"/>
        <v/>
      </c>
      <c r="AZ57" s="1" t="e">
        <f>IF(MATCH(AY57,AY$2:AY56,0)&gt;0,AY57+1,AY57)</f>
        <v>#VALUE!</v>
      </c>
      <c r="BA57" s="1" t="str">
        <f t="shared" si="27"/>
        <v/>
      </c>
    </row>
    <row r="58" spans="1:53" x14ac:dyDescent="0.25">
      <c r="A58" t="s">
        <v>6</v>
      </c>
      <c r="B58" t="s">
        <v>73</v>
      </c>
      <c r="C58" s="1" t="str">
        <f>'4.校正SWOT方格'!I20</f>
        <v/>
      </c>
      <c r="D58" s="1" t="str">
        <f>'5.SWOT交互項排序'!I20</f>
        <v/>
      </c>
      <c r="E58" s="1" t="e">
        <f>IF(MATCH(D58,D$2:D57,0)&gt;0,D58+1,D58)</f>
        <v>#VALUE!</v>
      </c>
      <c r="F58" s="1" t="str">
        <f t="shared" si="20"/>
        <v/>
      </c>
      <c r="G58" s="1" t="e">
        <f>IF(MATCH(F58,F$2:F57,0)&gt;0,F58+1,F58)</f>
        <v>#VALUE!</v>
      </c>
      <c r="H58" s="1" t="str">
        <f t="shared" si="21"/>
        <v/>
      </c>
      <c r="P58" t="s">
        <v>6</v>
      </c>
      <c r="Q58" t="s">
        <v>39</v>
      </c>
      <c r="R58" s="1" t="str">
        <f>'4.校正SWOT方格'!S20</f>
        <v/>
      </c>
      <c r="S58" s="1" t="str">
        <f>'5.SWOT交互項排序'!S20</f>
        <v/>
      </c>
      <c r="T58" s="1" t="e">
        <f>IF(MATCH(S58,S$2:S57,0)&gt;0,S58+1,S58)</f>
        <v>#VALUE!</v>
      </c>
      <c r="U58" s="1" t="str">
        <f t="shared" si="22"/>
        <v/>
      </c>
      <c r="V58" s="1" t="e">
        <f>IF(MATCH(U58,U$2:U57,0)&gt;0,U58+1,U58)</f>
        <v>#VALUE!</v>
      </c>
      <c r="W58" s="1" t="str">
        <f t="shared" si="23"/>
        <v/>
      </c>
      <c r="AE58" t="s">
        <v>18</v>
      </c>
      <c r="AF58" t="s">
        <v>28</v>
      </c>
      <c r="AG58" s="1" t="str">
        <f>'4.校正SWOT方格'!I30</f>
        <v/>
      </c>
      <c r="AH58" s="1" t="str">
        <f>'5.SWOT交互項排序'!I30</f>
        <v/>
      </c>
      <c r="AI58" s="1" t="e">
        <f>IF(MATCH(AH58,AH$2:AH57,0)&gt;0,AH58+1,AH58)</f>
        <v>#VALUE!</v>
      </c>
      <c r="AJ58" s="1" t="str">
        <f t="shared" si="24"/>
        <v/>
      </c>
      <c r="AK58" s="1" t="e">
        <f>IF(MATCH(AJ58,AJ$2:AJ57,0)&gt;0,AJ58+1,AJ58)</f>
        <v>#VALUE!</v>
      </c>
      <c r="AL58" s="1" t="str">
        <f t="shared" si="25"/>
        <v/>
      </c>
      <c r="AT58" t="s">
        <v>18</v>
      </c>
      <c r="AU58" t="s">
        <v>39</v>
      </c>
      <c r="AV58" s="1" t="str">
        <f>'4.校正SWOT方格'!S30</f>
        <v/>
      </c>
      <c r="AW58" s="1" t="str">
        <f>'5.SWOT交互項排序'!S30</f>
        <v/>
      </c>
      <c r="AX58" s="1" t="e">
        <f>IF(MATCH(AW58,AW$2:AW57,0)&gt;0,AW58+1,AW58)</f>
        <v>#VALUE!</v>
      </c>
      <c r="AY58" s="1" t="str">
        <f t="shared" si="26"/>
        <v/>
      </c>
      <c r="AZ58" s="1" t="e">
        <f>IF(MATCH(AY58,AY$2:AY57,0)&gt;0,AY58+1,AY58)</f>
        <v>#VALUE!</v>
      </c>
      <c r="BA58" s="1" t="str">
        <f t="shared" si="27"/>
        <v/>
      </c>
    </row>
    <row r="59" spans="1:53" x14ac:dyDescent="0.25">
      <c r="A59" t="s">
        <v>7</v>
      </c>
      <c r="B59" t="s">
        <v>73</v>
      </c>
      <c r="C59" s="1" t="str">
        <f>'4.校正SWOT方格'!I21</f>
        <v/>
      </c>
      <c r="D59" s="1" t="str">
        <f>'5.SWOT交互項排序'!I21</f>
        <v/>
      </c>
      <c r="E59" s="1" t="e">
        <f>IF(MATCH(D59,D$2:D58,0)&gt;0,D59+1,D59)</f>
        <v>#VALUE!</v>
      </c>
      <c r="F59" s="1" t="str">
        <f t="shared" si="20"/>
        <v/>
      </c>
      <c r="G59" s="1" t="e">
        <f>IF(MATCH(F59,F$2:F58,0)&gt;0,F59+1,F59)</f>
        <v>#VALUE!</v>
      </c>
      <c r="H59" s="1" t="str">
        <f t="shared" si="21"/>
        <v/>
      </c>
      <c r="P59" t="s">
        <v>7</v>
      </c>
      <c r="Q59" t="s">
        <v>39</v>
      </c>
      <c r="R59" s="1" t="str">
        <f>'4.校正SWOT方格'!S21</f>
        <v/>
      </c>
      <c r="S59" s="1" t="str">
        <f>'5.SWOT交互項排序'!S21</f>
        <v/>
      </c>
      <c r="T59" s="1" t="e">
        <f>IF(MATCH(S59,S$2:S58,0)&gt;0,S59+1,S59)</f>
        <v>#VALUE!</v>
      </c>
      <c r="U59" s="1" t="str">
        <f t="shared" si="22"/>
        <v/>
      </c>
      <c r="V59" s="1" t="e">
        <f>IF(MATCH(U59,U$2:U58,0)&gt;0,U59+1,U59)</f>
        <v>#VALUE!</v>
      </c>
      <c r="W59" s="1" t="str">
        <f t="shared" si="23"/>
        <v/>
      </c>
      <c r="AE59" t="s">
        <v>19</v>
      </c>
      <c r="AF59" t="s">
        <v>28</v>
      </c>
      <c r="AG59" s="1" t="str">
        <f>'4.校正SWOT方格'!I31</f>
        <v/>
      </c>
      <c r="AH59" s="1" t="str">
        <f>'5.SWOT交互項排序'!I31</f>
        <v/>
      </c>
      <c r="AI59" s="1" t="e">
        <f>IF(MATCH(AH59,AH$2:AH58,0)&gt;0,AH59+1,AH59)</f>
        <v>#VALUE!</v>
      </c>
      <c r="AJ59" s="1" t="str">
        <f t="shared" si="24"/>
        <v/>
      </c>
      <c r="AK59" s="1" t="e">
        <f>IF(MATCH(AJ59,AJ$2:AJ58,0)&gt;0,AJ59+1,AJ59)</f>
        <v>#VALUE!</v>
      </c>
      <c r="AL59" s="1" t="str">
        <f t="shared" si="25"/>
        <v/>
      </c>
      <c r="AT59" t="s">
        <v>19</v>
      </c>
      <c r="AU59" t="s">
        <v>39</v>
      </c>
      <c r="AV59" s="1" t="str">
        <f>'4.校正SWOT方格'!S31</f>
        <v/>
      </c>
      <c r="AW59" s="1" t="str">
        <f>'5.SWOT交互項排序'!S31</f>
        <v/>
      </c>
      <c r="AX59" s="1" t="e">
        <f>IF(MATCH(AW59,AW$2:AW58,0)&gt;0,AW59+1,AW59)</f>
        <v>#VALUE!</v>
      </c>
      <c r="AY59" s="1" t="str">
        <f t="shared" si="26"/>
        <v/>
      </c>
      <c r="AZ59" s="1" t="e">
        <f>IF(MATCH(AY59,AY$2:AY58,0)&gt;0,AY59+1,AY59)</f>
        <v>#VALUE!</v>
      </c>
      <c r="BA59" s="1" t="str">
        <f t="shared" si="27"/>
        <v/>
      </c>
    </row>
    <row r="60" spans="1:53" x14ac:dyDescent="0.25">
      <c r="A60" t="s">
        <v>8</v>
      </c>
      <c r="B60" t="s">
        <v>73</v>
      </c>
      <c r="C60" s="1" t="str">
        <f>'4.校正SWOT方格'!I22</f>
        <v/>
      </c>
      <c r="D60" s="1" t="str">
        <f>'5.SWOT交互項排序'!I22</f>
        <v/>
      </c>
      <c r="E60" s="1" t="e">
        <f>IF(MATCH(D60,D$2:D59,0)&gt;0,D60+1,D60)</f>
        <v>#VALUE!</v>
      </c>
      <c r="F60" s="1" t="str">
        <f t="shared" si="20"/>
        <v/>
      </c>
      <c r="G60" s="1" t="e">
        <f>IF(MATCH(F60,F$2:F59,0)&gt;0,F60+1,F60)</f>
        <v>#VALUE!</v>
      </c>
      <c r="H60" s="1" t="str">
        <f t="shared" si="21"/>
        <v/>
      </c>
      <c r="P60" t="s">
        <v>8</v>
      </c>
      <c r="Q60" t="s">
        <v>39</v>
      </c>
      <c r="R60" s="1" t="str">
        <f>'4.校正SWOT方格'!S22</f>
        <v/>
      </c>
      <c r="S60" s="1" t="str">
        <f>'5.SWOT交互項排序'!S22</f>
        <v/>
      </c>
      <c r="T60" s="1" t="e">
        <f>IF(MATCH(S60,S$2:S59,0)&gt;0,S60+1,S60)</f>
        <v>#VALUE!</v>
      </c>
      <c r="U60" s="1" t="str">
        <f t="shared" si="22"/>
        <v/>
      </c>
      <c r="V60" s="1" t="e">
        <f>IF(MATCH(U60,U$2:U59,0)&gt;0,U60+1,U60)</f>
        <v>#VALUE!</v>
      </c>
      <c r="W60" s="1" t="str">
        <f t="shared" si="23"/>
        <v/>
      </c>
      <c r="AE60" t="s">
        <v>20</v>
      </c>
      <c r="AF60" t="s">
        <v>28</v>
      </c>
      <c r="AG60" s="1" t="str">
        <f>'4.校正SWOT方格'!I32</f>
        <v/>
      </c>
      <c r="AH60" s="1" t="str">
        <f>'5.SWOT交互項排序'!I32</f>
        <v/>
      </c>
      <c r="AI60" s="1" t="e">
        <f>IF(MATCH(AH60,AH$2:AH59,0)&gt;0,AH60+1,AH60)</f>
        <v>#VALUE!</v>
      </c>
      <c r="AJ60" s="1" t="str">
        <f t="shared" si="24"/>
        <v/>
      </c>
      <c r="AK60" s="1" t="e">
        <f>IF(MATCH(AJ60,AJ$2:AJ59,0)&gt;0,AJ60+1,AJ60)</f>
        <v>#VALUE!</v>
      </c>
      <c r="AL60" s="1" t="str">
        <f t="shared" si="25"/>
        <v/>
      </c>
      <c r="AT60" t="s">
        <v>20</v>
      </c>
      <c r="AU60" t="s">
        <v>39</v>
      </c>
      <c r="AV60" s="1" t="str">
        <f>'4.校正SWOT方格'!S32</f>
        <v/>
      </c>
      <c r="AW60" s="1" t="str">
        <f>'5.SWOT交互項排序'!S32</f>
        <v/>
      </c>
      <c r="AX60" s="1" t="e">
        <f>IF(MATCH(AW60,AW$2:AW59,0)&gt;0,AW60+1,AW60)</f>
        <v>#VALUE!</v>
      </c>
      <c r="AY60" s="1" t="str">
        <f t="shared" si="26"/>
        <v/>
      </c>
      <c r="AZ60" s="1" t="e">
        <f>IF(MATCH(AY60,AY$2:AY59,0)&gt;0,AY60+1,AY60)</f>
        <v>#VALUE!</v>
      </c>
      <c r="BA60" s="1" t="str">
        <f t="shared" si="27"/>
        <v/>
      </c>
    </row>
    <row r="61" spans="1:53" x14ac:dyDescent="0.25">
      <c r="A61" t="s">
        <v>9</v>
      </c>
      <c r="B61" t="s">
        <v>73</v>
      </c>
      <c r="C61" s="1" t="str">
        <f>'4.校正SWOT方格'!I23</f>
        <v/>
      </c>
      <c r="D61" s="1" t="str">
        <f>'5.SWOT交互項排序'!I23</f>
        <v/>
      </c>
      <c r="E61" s="1" t="e">
        <f>IF(MATCH(D61,D$2:D60,0)&gt;0,D61+1,D61)</f>
        <v>#VALUE!</v>
      </c>
      <c r="F61" s="1" t="str">
        <f t="shared" si="20"/>
        <v/>
      </c>
      <c r="G61" s="1" t="e">
        <f>IF(MATCH(F61,F$2:F60,0)&gt;0,F61+1,F61)</f>
        <v>#VALUE!</v>
      </c>
      <c r="H61" s="1" t="str">
        <f t="shared" si="21"/>
        <v/>
      </c>
      <c r="P61" t="s">
        <v>9</v>
      </c>
      <c r="Q61" t="s">
        <v>39</v>
      </c>
      <c r="R61" s="1" t="str">
        <f>'4.校正SWOT方格'!S23</f>
        <v/>
      </c>
      <c r="S61" s="1" t="str">
        <f>'5.SWOT交互項排序'!S23</f>
        <v/>
      </c>
      <c r="T61" s="1" t="e">
        <f>IF(MATCH(S61,S$2:S60,0)&gt;0,S61+1,S61)</f>
        <v>#VALUE!</v>
      </c>
      <c r="U61" s="1" t="str">
        <f t="shared" si="22"/>
        <v/>
      </c>
      <c r="V61" s="1" t="e">
        <f>IF(MATCH(U61,U$2:U60,0)&gt;0,U61+1,U61)</f>
        <v>#VALUE!</v>
      </c>
      <c r="W61" s="1" t="str">
        <f t="shared" si="23"/>
        <v/>
      </c>
      <c r="AE61" t="s">
        <v>21</v>
      </c>
      <c r="AF61" t="s">
        <v>28</v>
      </c>
      <c r="AG61" s="1" t="str">
        <f>'4.校正SWOT方格'!I33</f>
        <v/>
      </c>
      <c r="AH61" s="1" t="str">
        <f>'5.SWOT交互項排序'!I33</f>
        <v/>
      </c>
      <c r="AI61" s="1" t="e">
        <f>IF(MATCH(AH61,AH$2:AH60,0)&gt;0,AH61+1,AH61)</f>
        <v>#VALUE!</v>
      </c>
      <c r="AJ61" s="1" t="str">
        <f t="shared" si="24"/>
        <v/>
      </c>
      <c r="AK61" s="1" t="e">
        <f>IF(MATCH(AJ61,AJ$2:AJ60,0)&gt;0,AJ61+1,AJ61)</f>
        <v>#VALUE!</v>
      </c>
      <c r="AL61" s="1" t="str">
        <f t="shared" si="25"/>
        <v/>
      </c>
      <c r="AT61" t="s">
        <v>21</v>
      </c>
      <c r="AU61" t="s">
        <v>39</v>
      </c>
      <c r="AV61" s="1" t="str">
        <f>'4.校正SWOT方格'!S33</f>
        <v/>
      </c>
      <c r="AW61" s="1" t="str">
        <f>'5.SWOT交互項排序'!S33</f>
        <v/>
      </c>
      <c r="AX61" s="1" t="e">
        <f>IF(MATCH(AW61,AW$2:AW60,0)&gt;0,AW61+1,AW61)</f>
        <v>#VALUE!</v>
      </c>
      <c r="AY61" s="1" t="str">
        <f t="shared" si="26"/>
        <v/>
      </c>
      <c r="AZ61" s="1" t="e">
        <f>IF(MATCH(AY61,AY$2:AY60,0)&gt;0,AY61+1,AY61)</f>
        <v>#VALUE!</v>
      </c>
      <c r="BA61" s="1" t="str">
        <f t="shared" si="27"/>
        <v/>
      </c>
    </row>
    <row r="62" spans="1:53" x14ac:dyDescent="0.25">
      <c r="A62" t="s">
        <v>0</v>
      </c>
      <c r="B62" t="s">
        <v>74</v>
      </c>
      <c r="C62" s="1" t="str">
        <f>'4.校正SWOT方格'!J14</f>
        <v/>
      </c>
      <c r="D62" s="1" t="str">
        <f>'5.SWOT交互項排序'!J14</f>
        <v/>
      </c>
      <c r="E62" s="1" t="e">
        <f>IF(MATCH(D62,D$2:D61,0)&gt;0,D62+1,D62)</f>
        <v>#VALUE!</v>
      </c>
      <c r="F62" s="1" t="str">
        <f t="shared" si="20"/>
        <v/>
      </c>
      <c r="G62" s="1" t="e">
        <f>IF(MATCH(F62,F$2:F61,0)&gt;0,F62+1,F62)</f>
        <v>#VALUE!</v>
      </c>
      <c r="H62" s="1" t="str">
        <f t="shared" si="21"/>
        <v/>
      </c>
      <c r="P62" t="s">
        <v>0</v>
      </c>
      <c r="Q62" t="s">
        <v>40</v>
      </c>
      <c r="R62" s="1" t="str">
        <f>'4.校正SWOT方格'!T14</f>
        <v/>
      </c>
      <c r="S62" s="1" t="str">
        <f>'5.SWOT交互項排序'!T14</f>
        <v/>
      </c>
      <c r="T62" s="1" t="e">
        <f>IF(MATCH(S62,S$2:S61,0)&gt;0,S62+1,S62)</f>
        <v>#VALUE!</v>
      </c>
      <c r="U62" s="1" t="str">
        <f t="shared" si="22"/>
        <v/>
      </c>
      <c r="V62" s="1" t="e">
        <f>IF(MATCH(U62,U$2:U61,0)&gt;0,U62+1,U62)</f>
        <v>#VALUE!</v>
      </c>
      <c r="W62" s="1" t="str">
        <f t="shared" si="23"/>
        <v/>
      </c>
      <c r="AE62" t="s">
        <v>11</v>
      </c>
      <c r="AF62" t="s">
        <v>29</v>
      </c>
      <c r="AG62" s="1" t="str">
        <f>'4.校正SWOT方格'!J24</f>
        <v/>
      </c>
      <c r="AH62" s="1" t="str">
        <f>'5.SWOT交互項排序'!J24</f>
        <v/>
      </c>
      <c r="AI62" s="1" t="e">
        <f>IF(MATCH(AH62,AH$2:AH61,0)&gt;0,AH62+1,AH62)</f>
        <v>#VALUE!</v>
      </c>
      <c r="AJ62" s="1" t="str">
        <f t="shared" si="24"/>
        <v/>
      </c>
      <c r="AK62" s="1" t="e">
        <f>IF(MATCH(AJ62,AJ$2:AJ61,0)&gt;0,AJ62+1,AJ62)</f>
        <v>#VALUE!</v>
      </c>
      <c r="AL62" s="1" t="str">
        <f t="shared" si="25"/>
        <v/>
      </c>
      <c r="AT62" t="s">
        <v>11</v>
      </c>
      <c r="AU62" t="s">
        <v>40</v>
      </c>
      <c r="AV62" s="1" t="str">
        <f>'4.校正SWOT方格'!T24</f>
        <v/>
      </c>
      <c r="AW62" s="1" t="str">
        <f>'5.SWOT交互項排序'!T24</f>
        <v/>
      </c>
      <c r="AX62" s="1" t="e">
        <f>IF(MATCH(AW62,AW$2:AW61,0)&gt;0,AW62+1,AW62)</f>
        <v>#VALUE!</v>
      </c>
      <c r="AY62" s="1" t="str">
        <f t="shared" si="26"/>
        <v/>
      </c>
      <c r="AZ62" s="1" t="e">
        <f>IF(MATCH(AY62,AY$2:AY61,0)&gt;0,AY62+1,AY62)</f>
        <v>#VALUE!</v>
      </c>
      <c r="BA62" s="1" t="str">
        <f t="shared" si="27"/>
        <v/>
      </c>
    </row>
    <row r="63" spans="1:53" x14ac:dyDescent="0.25">
      <c r="A63" t="s">
        <v>1</v>
      </c>
      <c r="B63" t="s">
        <v>74</v>
      </c>
      <c r="C63" s="1" t="str">
        <f>'4.校正SWOT方格'!J15</f>
        <v/>
      </c>
      <c r="D63" s="1" t="str">
        <f>'5.SWOT交互項排序'!J15</f>
        <v/>
      </c>
      <c r="E63" s="1" t="e">
        <f>IF(MATCH(D63,D$2:D62,0)&gt;0,D63+1,D63)</f>
        <v>#VALUE!</v>
      </c>
      <c r="F63" s="1" t="str">
        <f t="shared" si="20"/>
        <v/>
      </c>
      <c r="G63" s="1" t="e">
        <f>IF(MATCH(F63,F$2:F62,0)&gt;0,F63+1,F63)</f>
        <v>#VALUE!</v>
      </c>
      <c r="H63" s="1" t="str">
        <f t="shared" si="21"/>
        <v/>
      </c>
      <c r="P63" t="s">
        <v>1</v>
      </c>
      <c r="Q63" t="s">
        <v>40</v>
      </c>
      <c r="R63" s="1" t="str">
        <f>'4.校正SWOT方格'!T15</f>
        <v/>
      </c>
      <c r="S63" s="1" t="str">
        <f>'5.SWOT交互項排序'!T15</f>
        <v/>
      </c>
      <c r="T63" s="1" t="e">
        <f>IF(MATCH(S63,S$2:S62,0)&gt;0,S63+1,S63)</f>
        <v>#VALUE!</v>
      </c>
      <c r="U63" s="1" t="str">
        <f t="shared" si="22"/>
        <v/>
      </c>
      <c r="V63" s="1" t="e">
        <f>IF(MATCH(U63,U$2:U62,0)&gt;0,U63+1,U63)</f>
        <v>#VALUE!</v>
      </c>
      <c r="W63" s="1" t="str">
        <f t="shared" si="23"/>
        <v/>
      </c>
      <c r="AE63" t="s">
        <v>13</v>
      </c>
      <c r="AF63" t="s">
        <v>29</v>
      </c>
      <c r="AG63" s="1" t="str">
        <f>'4.校正SWOT方格'!J25</f>
        <v/>
      </c>
      <c r="AH63" s="1" t="str">
        <f>'5.SWOT交互項排序'!J25</f>
        <v/>
      </c>
      <c r="AI63" s="1" t="e">
        <f>IF(MATCH(AH63,AH$2:AH62,0)&gt;0,AH63+1,AH63)</f>
        <v>#VALUE!</v>
      </c>
      <c r="AJ63" s="1" t="str">
        <f t="shared" si="24"/>
        <v/>
      </c>
      <c r="AK63" s="1" t="e">
        <f>IF(MATCH(AJ63,AJ$2:AJ62,0)&gt;0,AJ63+1,AJ63)</f>
        <v>#VALUE!</v>
      </c>
      <c r="AL63" s="1" t="str">
        <f t="shared" si="25"/>
        <v/>
      </c>
      <c r="AT63" t="s">
        <v>13</v>
      </c>
      <c r="AU63" t="s">
        <v>40</v>
      </c>
      <c r="AV63" s="1" t="str">
        <f>'4.校正SWOT方格'!T25</f>
        <v/>
      </c>
      <c r="AW63" s="1" t="str">
        <f>'5.SWOT交互項排序'!T25</f>
        <v/>
      </c>
      <c r="AX63" s="1" t="e">
        <f>IF(MATCH(AW63,AW$2:AW62,0)&gt;0,AW63+1,AW63)</f>
        <v>#VALUE!</v>
      </c>
      <c r="AY63" s="1" t="str">
        <f t="shared" si="26"/>
        <v/>
      </c>
      <c r="AZ63" s="1" t="e">
        <f>IF(MATCH(AY63,AY$2:AY62,0)&gt;0,AY63+1,AY63)</f>
        <v>#VALUE!</v>
      </c>
      <c r="BA63" s="1" t="str">
        <f t="shared" si="27"/>
        <v/>
      </c>
    </row>
    <row r="64" spans="1:53" x14ac:dyDescent="0.25">
      <c r="A64" t="s">
        <v>2</v>
      </c>
      <c r="B64" t="s">
        <v>74</v>
      </c>
      <c r="C64" s="1" t="str">
        <f>'4.校正SWOT方格'!J16</f>
        <v/>
      </c>
      <c r="D64" s="1" t="str">
        <f>'5.SWOT交互項排序'!J16</f>
        <v/>
      </c>
      <c r="E64" s="1" t="e">
        <f>IF(MATCH(D64,D$2:D63,0)&gt;0,D64+1,D64)</f>
        <v>#VALUE!</v>
      </c>
      <c r="F64" s="1" t="str">
        <f t="shared" si="20"/>
        <v/>
      </c>
      <c r="G64" s="1" t="e">
        <f>IF(MATCH(F64,F$2:F63,0)&gt;0,F64+1,F64)</f>
        <v>#VALUE!</v>
      </c>
      <c r="H64" s="1" t="str">
        <f t="shared" si="21"/>
        <v/>
      </c>
      <c r="P64" t="s">
        <v>2</v>
      </c>
      <c r="Q64" t="s">
        <v>40</v>
      </c>
      <c r="R64" s="1" t="str">
        <f>'4.校正SWOT方格'!T16</f>
        <v/>
      </c>
      <c r="S64" s="1" t="str">
        <f>'5.SWOT交互項排序'!T16</f>
        <v/>
      </c>
      <c r="T64" s="1" t="e">
        <f>IF(MATCH(S64,S$2:S63,0)&gt;0,S64+1,S64)</f>
        <v>#VALUE!</v>
      </c>
      <c r="U64" s="1" t="str">
        <f t="shared" si="22"/>
        <v/>
      </c>
      <c r="V64" s="1" t="e">
        <f>IF(MATCH(U64,U$2:U63,0)&gt;0,U64+1,U64)</f>
        <v>#VALUE!</v>
      </c>
      <c r="W64" s="1" t="str">
        <f t="shared" si="23"/>
        <v/>
      </c>
      <c r="AE64" t="s">
        <v>14</v>
      </c>
      <c r="AF64" t="s">
        <v>29</v>
      </c>
      <c r="AG64" s="1" t="str">
        <f>'4.校正SWOT方格'!J26</f>
        <v/>
      </c>
      <c r="AH64" s="1" t="str">
        <f>'5.SWOT交互項排序'!J26</f>
        <v/>
      </c>
      <c r="AI64" s="1" t="e">
        <f>IF(MATCH(AH64,AH$2:AH63,0)&gt;0,AH64+1,AH64)</f>
        <v>#VALUE!</v>
      </c>
      <c r="AJ64" s="1" t="str">
        <f t="shared" si="24"/>
        <v/>
      </c>
      <c r="AK64" s="1" t="e">
        <f>IF(MATCH(AJ64,AJ$2:AJ63,0)&gt;0,AJ64+1,AJ64)</f>
        <v>#VALUE!</v>
      </c>
      <c r="AL64" s="1" t="str">
        <f t="shared" si="25"/>
        <v/>
      </c>
      <c r="AT64" t="s">
        <v>14</v>
      </c>
      <c r="AU64" t="s">
        <v>40</v>
      </c>
      <c r="AV64" s="1" t="str">
        <f>'4.校正SWOT方格'!T26</f>
        <v/>
      </c>
      <c r="AW64" s="1" t="str">
        <f>'5.SWOT交互項排序'!T26</f>
        <v/>
      </c>
      <c r="AX64" s="1" t="e">
        <f>IF(MATCH(AW64,AW$2:AW63,0)&gt;0,AW64+1,AW64)</f>
        <v>#VALUE!</v>
      </c>
      <c r="AY64" s="1" t="str">
        <f t="shared" si="26"/>
        <v/>
      </c>
      <c r="AZ64" s="1" t="e">
        <f>IF(MATCH(AY64,AY$2:AY63,0)&gt;0,AY64+1,AY64)</f>
        <v>#VALUE!</v>
      </c>
      <c r="BA64" s="1" t="str">
        <f t="shared" si="27"/>
        <v/>
      </c>
    </row>
    <row r="65" spans="1:53" x14ac:dyDescent="0.25">
      <c r="A65" t="s">
        <v>3</v>
      </c>
      <c r="B65" t="s">
        <v>74</v>
      </c>
      <c r="C65" s="1" t="str">
        <f>'4.校正SWOT方格'!J17</f>
        <v/>
      </c>
      <c r="D65" s="1" t="str">
        <f>'5.SWOT交互項排序'!J17</f>
        <v/>
      </c>
      <c r="E65" s="1" t="e">
        <f>IF(MATCH(D65,D$2:D64,0)&gt;0,D65+1,D65)</f>
        <v>#VALUE!</v>
      </c>
      <c r="F65" s="1" t="str">
        <f t="shared" si="20"/>
        <v/>
      </c>
      <c r="G65" s="1" t="e">
        <f>IF(MATCH(F65,F$2:F64,0)&gt;0,F65+1,F65)</f>
        <v>#VALUE!</v>
      </c>
      <c r="H65" s="1" t="str">
        <f t="shared" si="21"/>
        <v/>
      </c>
      <c r="P65" t="s">
        <v>3</v>
      </c>
      <c r="Q65" t="s">
        <v>40</v>
      </c>
      <c r="R65" s="1" t="str">
        <f>'4.校正SWOT方格'!T17</f>
        <v/>
      </c>
      <c r="S65" s="1" t="str">
        <f>'5.SWOT交互項排序'!T17</f>
        <v/>
      </c>
      <c r="T65" s="1" t="e">
        <f>IF(MATCH(S65,S$2:S64,0)&gt;0,S65+1,S65)</f>
        <v>#VALUE!</v>
      </c>
      <c r="U65" s="1" t="str">
        <f t="shared" si="22"/>
        <v/>
      </c>
      <c r="V65" s="1" t="e">
        <f>IF(MATCH(U65,U$2:U64,0)&gt;0,U65+1,U65)</f>
        <v>#VALUE!</v>
      </c>
      <c r="W65" s="1" t="str">
        <f t="shared" si="23"/>
        <v/>
      </c>
      <c r="AE65" t="s">
        <v>15</v>
      </c>
      <c r="AF65" t="s">
        <v>29</v>
      </c>
      <c r="AG65" s="1" t="str">
        <f>'4.校正SWOT方格'!J27</f>
        <v/>
      </c>
      <c r="AH65" s="1" t="str">
        <f>'5.SWOT交互項排序'!J27</f>
        <v/>
      </c>
      <c r="AI65" s="1" t="e">
        <f>IF(MATCH(AH65,AH$2:AH64,0)&gt;0,AH65+1,AH65)</f>
        <v>#VALUE!</v>
      </c>
      <c r="AJ65" s="1" t="str">
        <f t="shared" si="24"/>
        <v/>
      </c>
      <c r="AK65" s="1" t="e">
        <f>IF(MATCH(AJ65,AJ$2:AJ64,0)&gt;0,AJ65+1,AJ65)</f>
        <v>#VALUE!</v>
      </c>
      <c r="AL65" s="1" t="str">
        <f t="shared" si="25"/>
        <v/>
      </c>
      <c r="AT65" t="s">
        <v>15</v>
      </c>
      <c r="AU65" t="s">
        <v>40</v>
      </c>
      <c r="AV65" s="1" t="str">
        <f>'4.校正SWOT方格'!T27</f>
        <v/>
      </c>
      <c r="AW65" s="1" t="str">
        <f>'5.SWOT交互項排序'!T27</f>
        <v/>
      </c>
      <c r="AX65" s="1" t="e">
        <f>IF(MATCH(AW65,AW$2:AW64,0)&gt;0,AW65+1,AW65)</f>
        <v>#VALUE!</v>
      </c>
      <c r="AY65" s="1" t="str">
        <f t="shared" si="26"/>
        <v/>
      </c>
      <c r="AZ65" s="1" t="e">
        <f>IF(MATCH(AY65,AY$2:AY64,0)&gt;0,AY65+1,AY65)</f>
        <v>#VALUE!</v>
      </c>
      <c r="BA65" s="1" t="str">
        <f t="shared" si="27"/>
        <v/>
      </c>
    </row>
    <row r="66" spans="1:53" x14ac:dyDescent="0.25">
      <c r="A66" t="s">
        <v>4</v>
      </c>
      <c r="B66" t="s">
        <v>74</v>
      </c>
      <c r="C66" s="1" t="str">
        <f>'4.校正SWOT方格'!J18</f>
        <v/>
      </c>
      <c r="D66" s="1" t="str">
        <f>'5.SWOT交互項排序'!J18</f>
        <v/>
      </c>
      <c r="E66" s="1" t="e">
        <f>IF(MATCH(D66,D$2:D65,0)&gt;0,D66+1,D66)</f>
        <v>#VALUE!</v>
      </c>
      <c r="F66" s="1" t="str">
        <f t="shared" si="20"/>
        <v/>
      </c>
      <c r="G66" s="1" t="e">
        <f>IF(MATCH(F66,F$2:F65,0)&gt;0,F66+1,F66)</f>
        <v>#VALUE!</v>
      </c>
      <c r="H66" s="1" t="str">
        <f t="shared" si="21"/>
        <v/>
      </c>
      <c r="P66" t="s">
        <v>4</v>
      </c>
      <c r="Q66" t="s">
        <v>40</v>
      </c>
      <c r="R66" s="1" t="str">
        <f>'4.校正SWOT方格'!T18</f>
        <v/>
      </c>
      <c r="S66" s="1" t="str">
        <f>'5.SWOT交互項排序'!T18</f>
        <v/>
      </c>
      <c r="T66" s="1" t="e">
        <f>IF(MATCH(S66,S$2:S65,0)&gt;0,S66+1,S66)</f>
        <v>#VALUE!</v>
      </c>
      <c r="U66" s="1" t="str">
        <f t="shared" si="22"/>
        <v/>
      </c>
      <c r="V66" s="1" t="e">
        <f>IF(MATCH(U66,U$2:U65,0)&gt;0,U66+1,U66)</f>
        <v>#VALUE!</v>
      </c>
      <c r="W66" s="1" t="str">
        <f t="shared" si="23"/>
        <v/>
      </c>
      <c r="AE66" t="s">
        <v>16</v>
      </c>
      <c r="AF66" t="s">
        <v>29</v>
      </c>
      <c r="AG66" s="1" t="str">
        <f>'4.校正SWOT方格'!J28</f>
        <v/>
      </c>
      <c r="AH66" s="1" t="str">
        <f>'5.SWOT交互項排序'!J28</f>
        <v/>
      </c>
      <c r="AI66" s="1" t="e">
        <f>IF(MATCH(AH66,AH$2:AH65,0)&gt;0,AH66+1,AH66)</f>
        <v>#VALUE!</v>
      </c>
      <c r="AJ66" s="1" t="str">
        <f t="shared" si="24"/>
        <v/>
      </c>
      <c r="AK66" s="1" t="e">
        <f>IF(MATCH(AJ66,AJ$2:AJ65,0)&gt;0,AJ66+1,AJ66)</f>
        <v>#VALUE!</v>
      </c>
      <c r="AL66" s="1" t="str">
        <f t="shared" si="25"/>
        <v/>
      </c>
      <c r="AT66" t="s">
        <v>16</v>
      </c>
      <c r="AU66" t="s">
        <v>40</v>
      </c>
      <c r="AV66" s="1" t="str">
        <f>'4.校正SWOT方格'!T28</f>
        <v/>
      </c>
      <c r="AW66" s="1" t="str">
        <f>'5.SWOT交互項排序'!T28</f>
        <v/>
      </c>
      <c r="AX66" s="1" t="e">
        <f>IF(MATCH(AW66,AW$2:AW65,0)&gt;0,AW66+1,AW66)</f>
        <v>#VALUE!</v>
      </c>
      <c r="AY66" s="1" t="str">
        <f t="shared" si="26"/>
        <v/>
      </c>
      <c r="AZ66" s="1" t="e">
        <f>IF(MATCH(AY66,AY$2:AY65,0)&gt;0,AY66+1,AY66)</f>
        <v>#VALUE!</v>
      </c>
      <c r="BA66" s="1" t="str">
        <f t="shared" si="27"/>
        <v/>
      </c>
    </row>
    <row r="67" spans="1:53" x14ac:dyDescent="0.25">
      <c r="A67" t="s">
        <v>5</v>
      </c>
      <c r="B67" t="s">
        <v>74</v>
      </c>
      <c r="C67" s="1" t="str">
        <f>'4.校正SWOT方格'!J19</f>
        <v/>
      </c>
      <c r="D67" s="1" t="str">
        <f>'5.SWOT交互項排序'!J19</f>
        <v/>
      </c>
      <c r="E67" s="1" t="e">
        <f>IF(MATCH(D67,D$2:D66,0)&gt;0,D67+1,D67)</f>
        <v>#VALUE!</v>
      </c>
      <c r="F67" s="1" t="str">
        <f t="shared" si="20"/>
        <v/>
      </c>
      <c r="G67" s="1" t="e">
        <f>IF(MATCH(F67,F$2:F66,0)&gt;0,F67+1,F67)</f>
        <v>#VALUE!</v>
      </c>
      <c r="H67" s="1" t="str">
        <f t="shared" si="21"/>
        <v/>
      </c>
      <c r="P67" t="s">
        <v>5</v>
      </c>
      <c r="Q67" t="s">
        <v>40</v>
      </c>
      <c r="R67" s="1" t="str">
        <f>'4.校正SWOT方格'!T19</f>
        <v/>
      </c>
      <c r="S67" s="1" t="str">
        <f>'5.SWOT交互項排序'!T19</f>
        <v/>
      </c>
      <c r="T67" s="1" t="e">
        <f>IF(MATCH(S67,S$2:S66,0)&gt;0,S67+1,S67)</f>
        <v>#VALUE!</v>
      </c>
      <c r="U67" s="1" t="str">
        <f t="shared" si="22"/>
        <v/>
      </c>
      <c r="V67" s="1" t="e">
        <f>IF(MATCH(U67,U$2:U66,0)&gt;0,U67+1,U67)</f>
        <v>#VALUE!</v>
      </c>
      <c r="W67" s="1" t="str">
        <f t="shared" si="23"/>
        <v/>
      </c>
      <c r="AE67" t="s">
        <v>17</v>
      </c>
      <c r="AF67" t="s">
        <v>29</v>
      </c>
      <c r="AG67" s="1" t="str">
        <f>'4.校正SWOT方格'!J29</f>
        <v/>
      </c>
      <c r="AH67" s="1" t="str">
        <f>'5.SWOT交互項排序'!J29</f>
        <v/>
      </c>
      <c r="AI67" s="1" t="e">
        <f>IF(MATCH(AH67,AH$2:AH66,0)&gt;0,AH67+1,AH67)</f>
        <v>#VALUE!</v>
      </c>
      <c r="AJ67" s="1" t="str">
        <f t="shared" si="24"/>
        <v/>
      </c>
      <c r="AK67" s="1" t="e">
        <f>IF(MATCH(AJ67,AJ$2:AJ66,0)&gt;0,AJ67+1,AJ67)</f>
        <v>#VALUE!</v>
      </c>
      <c r="AL67" s="1" t="str">
        <f t="shared" si="25"/>
        <v/>
      </c>
      <c r="AT67" t="s">
        <v>17</v>
      </c>
      <c r="AU67" t="s">
        <v>40</v>
      </c>
      <c r="AV67" s="1" t="str">
        <f>'4.校正SWOT方格'!T29</f>
        <v/>
      </c>
      <c r="AW67" s="1" t="str">
        <f>'5.SWOT交互項排序'!T29</f>
        <v/>
      </c>
      <c r="AX67" s="1" t="e">
        <f>IF(MATCH(AW67,AW$2:AW66,0)&gt;0,AW67+1,AW67)</f>
        <v>#VALUE!</v>
      </c>
      <c r="AY67" s="1" t="str">
        <f t="shared" si="26"/>
        <v/>
      </c>
      <c r="AZ67" s="1" t="e">
        <f>IF(MATCH(AY67,AY$2:AY66,0)&gt;0,AY67+1,AY67)</f>
        <v>#VALUE!</v>
      </c>
      <c r="BA67" s="1" t="str">
        <f t="shared" si="27"/>
        <v/>
      </c>
    </row>
    <row r="68" spans="1:53" x14ac:dyDescent="0.25">
      <c r="A68" t="s">
        <v>6</v>
      </c>
      <c r="B68" t="s">
        <v>74</v>
      </c>
      <c r="C68" s="1" t="str">
        <f>'4.校正SWOT方格'!J20</f>
        <v/>
      </c>
      <c r="D68" s="1" t="str">
        <f>'5.SWOT交互項排序'!J20</f>
        <v/>
      </c>
      <c r="E68" s="1" t="e">
        <f>IF(MATCH(D68,D$2:D67,0)&gt;0,D68+1,D68)</f>
        <v>#VALUE!</v>
      </c>
      <c r="F68" s="1" t="str">
        <f t="shared" ref="F68:F101" si="28">IF(ISERROR(E68),D68,E68)</f>
        <v/>
      </c>
      <c r="G68" s="1" t="e">
        <f>IF(MATCH(F68,F$2:F67,0)&gt;0,F68+1,F68)</f>
        <v>#VALUE!</v>
      </c>
      <c r="H68" s="1" t="str">
        <f t="shared" ref="H68:H101" si="29">IF(ISERROR(G68),F68,G68)</f>
        <v/>
      </c>
      <c r="P68" t="s">
        <v>6</v>
      </c>
      <c r="Q68" t="s">
        <v>40</v>
      </c>
      <c r="R68" s="1" t="str">
        <f>'4.校正SWOT方格'!T20</f>
        <v/>
      </c>
      <c r="S68" s="1" t="str">
        <f>'5.SWOT交互項排序'!T20</f>
        <v/>
      </c>
      <c r="T68" s="1" t="e">
        <f>IF(MATCH(S68,S$2:S67,0)&gt;0,S68+1,S68)</f>
        <v>#VALUE!</v>
      </c>
      <c r="U68" s="1" t="str">
        <f t="shared" ref="U68:U101" si="30">IF(ISERROR(T68),S68,T68)</f>
        <v/>
      </c>
      <c r="V68" s="1" t="e">
        <f>IF(MATCH(U68,U$2:U67,0)&gt;0,U68+1,U68)</f>
        <v>#VALUE!</v>
      </c>
      <c r="W68" s="1" t="str">
        <f t="shared" ref="W68:W101" si="31">IF(ISERROR(V68),U68,V68)</f>
        <v/>
      </c>
      <c r="AE68" t="s">
        <v>18</v>
      </c>
      <c r="AF68" t="s">
        <v>29</v>
      </c>
      <c r="AG68" s="1" t="str">
        <f>'4.校正SWOT方格'!J30</f>
        <v/>
      </c>
      <c r="AH68" s="1" t="str">
        <f>'5.SWOT交互項排序'!J30</f>
        <v/>
      </c>
      <c r="AI68" s="1" t="e">
        <f>IF(MATCH(AH68,AH$2:AH67,0)&gt;0,AH68+1,AH68)</f>
        <v>#VALUE!</v>
      </c>
      <c r="AJ68" s="1" t="str">
        <f t="shared" ref="AJ68:AJ101" si="32">IF(ISERROR(AI68),AH68,AI68)</f>
        <v/>
      </c>
      <c r="AK68" s="1" t="e">
        <f>IF(MATCH(AJ68,AJ$2:AJ67,0)&gt;0,AJ68+1,AJ68)</f>
        <v>#VALUE!</v>
      </c>
      <c r="AL68" s="1" t="str">
        <f t="shared" ref="AL68:AL101" si="33">IF(ISERROR(AK68),AJ68,AK68)</f>
        <v/>
      </c>
      <c r="AT68" t="s">
        <v>18</v>
      </c>
      <c r="AU68" t="s">
        <v>40</v>
      </c>
      <c r="AV68" s="1" t="str">
        <f>'4.校正SWOT方格'!T30</f>
        <v/>
      </c>
      <c r="AW68" s="1" t="str">
        <f>'5.SWOT交互項排序'!T30</f>
        <v/>
      </c>
      <c r="AX68" s="1" t="e">
        <f>IF(MATCH(AW68,AW$2:AW67,0)&gt;0,AW68+1,AW68)</f>
        <v>#VALUE!</v>
      </c>
      <c r="AY68" s="1" t="str">
        <f t="shared" ref="AY68:AY101" si="34">IF(ISERROR(AX68),AW68,AX68)</f>
        <v/>
      </c>
      <c r="AZ68" s="1" t="e">
        <f>IF(MATCH(AY68,AY$2:AY67,0)&gt;0,AY68+1,AY68)</f>
        <v>#VALUE!</v>
      </c>
      <c r="BA68" s="1" t="str">
        <f t="shared" ref="BA68:BA101" si="35">IF(ISERROR(AZ68),AY68,AZ68)</f>
        <v/>
      </c>
    </row>
    <row r="69" spans="1:53" x14ac:dyDescent="0.25">
      <c r="A69" t="s">
        <v>7</v>
      </c>
      <c r="B69" t="s">
        <v>74</v>
      </c>
      <c r="C69" s="1" t="str">
        <f>'4.校正SWOT方格'!J21</f>
        <v/>
      </c>
      <c r="D69" s="1" t="str">
        <f>'5.SWOT交互項排序'!J21</f>
        <v/>
      </c>
      <c r="E69" s="1" t="e">
        <f>IF(MATCH(D69,D$2:D68,0)&gt;0,D69+1,D69)</f>
        <v>#VALUE!</v>
      </c>
      <c r="F69" s="1" t="str">
        <f t="shared" si="28"/>
        <v/>
      </c>
      <c r="G69" s="1" t="e">
        <f>IF(MATCH(F69,F$2:F68,0)&gt;0,F69+1,F69)</f>
        <v>#VALUE!</v>
      </c>
      <c r="H69" s="1" t="str">
        <f t="shared" si="29"/>
        <v/>
      </c>
      <c r="P69" t="s">
        <v>7</v>
      </c>
      <c r="Q69" t="s">
        <v>40</v>
      </c>
      <c r="R69" s="1" t="str">
        <f>'4.校正SWOT方格'!T21</f>
        <v/>
      </c>
      <c r="S69" s="1" t="str">
        <f>'5.SWOT交互項排序'!T21</f>
        <v/>
      </c>
      <c r="T69" s="1" t="e">
        <f>IF(MATCH(S69,S$2:S68,0)&gt;0,S69+1,S69)</f>
        <v>#VALUE!</v>
      </c>
      <c r="U69" s="1" t="str">
        <f t="shared" si="30"/>
        <v/>
      </c>
      <c r="V69" s="1" t="e">
        <f>IF(MATCH(U69,U$2:U68,0)&gt;0,U69+1,U69)</f>
        <v>#VALUE!</v>
      </c>
      <c r="W69" s="1" t="str">
        <f t="shared" si="31"/>
        <v/>
      </c>
      <c r="AE69" t="s">
        <v>19</v>
      </c>
      <c r="AF69" t="s">
        <v>29</v>
      </c>
      <c r="AG69" s="1" t="str">
        <f>'4.校正SWOT方格'!J31</f>
        <v/>
      </c>
      <c r="AH69" s="1" t="str">
        <f>'5.SWOT交互項排序'!J31</f>
        <v/>
      </c>
      <c r="AI69" s="1" t="e">
        <f>IF(MATCH(AH69,AH$2:AH68,0)&gt;0,AH69+1,AH69)</f>
        <v>#VALUE!</v>
      </c>
      <c r="AJ69" s="1" t="str">
        <f t="shared" si="32"/>
        <v/>
      </c>
      <c r="AK69" s="1" t="e">
        <f>IF(MATCH(AJ69,AJ$2:AJ68,0)&gt;0,AJ69+1,AJ69)</f>
        <v>#VALUE!</v>
      </c>
      <c r="AL69" s="1" t="str">
        <f t="shared" si="33"/>
        <v/>
      </c>
      <c r="AT69" t="s">
        <v>19</v>
      </c>
      <c r="AU69" t="s">
        <v>40</v>
      </c>
      <c r="AV69" s="1" t="str">
        <f>'4.校正SWOT方格'!T31</f>
        <v/>
      </c>
      <c r="AW69" s="1" t="str">
        <f>'5.SWOT交互項排序'!T31</f>
        <v/>
      </c>
      <c r="AX69" s="1" t="e">
        <f>IF(MATCH(AW69,AW$2:AW68,0)&gt;0,AW69+1,AW69)</f>
        <v>#VALUE!</v>
      </c>
      <c r="AY69" s="1" t="str">
        <f t="shared" si="34"/>
        <v/>
      </c>
      <c r="AZ69" s="1" t="e">
        <f>IF(MATCH(AY69,AY$2:AY68,0)&gt;0,AY69+1,AY69)</f>
        <v>#VALUE!</v>
      </c>
      <c r="BA69" s="1" t="str">
        <f t="shared" si="35"/>
        <v/>
      </c>
    </row>
    <row r="70" spans="1:53" x14ac:dyDescent="0.25">
      <c r="A70" t="s">
        <v>8</v>
      </c>
      <c r="B70" t="s">
        <v>74</v>
      </c>
      <c r="C70" s="1" t="str">
        <f>'4.校正SWOT方格'!J22</f>
        <v/>
      </c>
      <c r="D70" s="1" t="str">
        <f>'5.SWOT交互項排序'!J22</f>
        <v/>
      </c>
      <c r="E70" s="1" t="e">
        <f>IF(MATCH(D70,D$2:D69,0)&gt;0,D70+1,D70)</f>
        <v>#VALUE!</v>
      </c>
      <c r="F70" s="1" t="str">
        <f t="shared" si="28"/>
        <v/>
      </c>
      <c r="G70" s="1" t="e">
        <f>IF(MATCH(F70,F$2:F69,0)&gt;0,F70+1,F70)</f>
        <v>#VALUE!</v>
      </c>
      <c r="H70" s="1" t="str">
        <f t="shared" si="29"/>
        <v/>
      </c>
      <c r="P70" t="s">
        <v>8</v>
      </c>
      <c r="Q70" t="s">
        <v>40</v>
      </c>
      <c r="R70" s="1" t="str">
        <f>'4.校正SWOT方格'!T22</f>
        <v/>
      </c>
      <c r="S70" s="1" t="str">
        <f>'5.SWOT交互項排序'!T22</f>
        <v/>
      </c>
      <c r="T70" s="1" t="e">
        <f>IF(MATCH(S70,S$2:S69,0)&gt;0,S70+1,S70)</f>
        <v>#VALUE!</v>
      </c>
      <c r="U70" s="1" t="str">
        <f t="shared" si="30"/>
        <v/>
      </c>
      <c r="V70" s="1" t="e">
        <f>IF(MATCH(U70,U$2:U69,0)&gt;0,U70+1,U70)</f>
        <v>#VALUE!</v>
      </c>
      <c r="W70" s="1" t="str">
        <f t="shared" si="31"/>
        <v/>
      </c>
      <c r="AE70" t="s">
        <v>20</v>
      </c>
      <c r="AF70" t="s">
        <v>29</v>
      </c>
      <c r="AG70" s="1" t="str">
        <f>'4.校正SWOT方格'!J32</f>
        <v/>
      </c>
      <c r="AH70" s="1" t="str">
        <f>'5.SWOT交互項排序'!J32</f>
        <v/>
      </c>
      <c r="AI70" s="1" t="e">
        <f>IF(MATCH(AH70,AH$2:AH69,0)&gt;0,AH70+1,AH70)</f>
        <v>#VALUE!</v>
      </c>
      <c r="AJ70" s="1" t="str">
        <f t="shared" si="32"/>
        <v/>
      </c>
      <c r="AK70" s="1" t="e">
        <f>IF(MATCH(AJ70,AJ$2:AJ69,0)&gt;0,AJ70+1,AJ70)</f>
        <v>#VALUE!</v>
      </c>
      <c r="AL70" s="1" t="str">
        <f t="shared" si="33"/>
        <v/>
      </c>
      <c r="AT70" t="s">
        <v>20</v>
      </c>
      <c r="AU70" t="s">
        <v>40</v>
      </c>
      <c r="AV70" s="1" t="str">
        <f>'4.校正SWOT方格'!T32</f>
        <v/>
      </c>
      <c r="AW70" s="1" t="str">
        <f>'5.SWOT交互項排序'!T32</f>
        <v/>
      </c>
      <c r="AX70" s="1" t="e">
        <f>IF(MATCH(AW70,AW$2:AW69,0)&gt;0,AW70+1,AW70)</f>
        <v>#VALUE!</v>
      </c>
      <c r="AY70" s="1" t="str">
        <f t="shared" si="34"/>
        <v/>
      </c>
      <c r="AZ70" s="1" t="e">
        <f>IF(MATCH(AY70,AY$2:AY69,0)&gt;0,AY70+1,AY70)</f>
        <v>#VALUE!</v>
      </c>
      <c r="BA70" s="1" t="str">
        <f t="shared" si="35"/>
        <v/>
      </c>
    </row>
    <row r="71" spans="1:53" x14ac:dyDescent="0.25">
      <c r="A71" t="s">
        <v>9</v>
      </c>
      <c r="B71" t="s">
        <v>74</v>
      </c>
      <c r="C71" s="1" t="str">
        <f>'4.校正SWOT方格'!J23</f>
        <v/>
      </c>
      <c r="D71" s="1" t="str">
        <f>'5.SWOT交互項排序'!J23</f>
        <v/>
      </c>
      <c r="E71" s="1" t="e">
        <f>IF(MATCH(D71,D$2:D70,0)&gt;0,D71+1,D71)</f>
        <v>#VALUE!</v>
      </c>
      <c r="F71" s="1" t="str">
        <f t="shared" si="28"/>
        <v/>
      </c>
      <c r="G71" s="1" t="e">
        <f>IF(MATCH(F71,F$2:F70,0)&gt;0,F71+1,F71)</f>
        <v>#VALUE!</v>
      </c>
      <c r="H71" s="1" t="str">
        <f t="shared" si="29"/>
        <v/>
      </c>
      <c r="P71" t="s">
        <v>9</v>
      </c>
      <c r="Q71" t="s">
        <v>40</v>
      </c>
      <c r="R71" s="1" t="str">
        <f>'4.校正SWOT方格'!T23</f>
        <v/>
      </c>
      <c r="S71" s="1" t="str">
        <f>'5.SWOT交互項排序'!T23</f>
        <v/>
      </c>
      <c r="T71" s="1" t="e">
        <f>IF(MATCH(S71,S$2:S70,0)&gt;0,S71+1,S71)</f>
        <v>#VALUE!</v>
      </c>
      <c r="U71" s="1" t="str">
        <f t="shared" si="30"/>
        <v/>
      </c>
      <c r="V71" s="1" t="e">
        <f>IF(MATCH(U71,U$2:U70,0)&gt;0,U71+1,U71)</f>
        <v>#VALUE!</v>
      </c>
      <c r="W71" s="1" t="str">
        <f t="shared" si="31"/>
        <v/>
      </c>
      <c r="AE71" t="s">
        <v>21</v>
      </c>
      <c r="AF71" t="s">
        <v>29</v>
      </c>
      <c r="AG71" s="1" t="str">
        <f>'4.校正SWOT方格'!J33</f>
        <v/>
      </c>
      <c r="AH71" s="1" t="str">
        <f>'5.SWOT交互項排序'!J33</f>
        <v/>
      </c>
      <c r="AI71" s="1" t="e">
        <f>IF(MATCH(AH71,AH$2:AH70,0)&gt;0,AH71+1,AH71)</f>
        <v>#VALUE!</v>
      </c>
      <c r="AJ71" s="1" t="str">
        <f t="shared" si="32"/>
        <v/>
      </c>
      <c r="AK71" s="1" t="e">
        <f>IF(MATCH(AJ71,AJ$2:AJ70,0)&gt;0,AJ71+1,AJ71)</f>
        <v>#VALUE!</v>
      </c>
      <c r="AL71" s="1" t="str">
        <f t="shared" si="33"/>
        <v/>
      </c>
      <c r="AT71" t="s">
        <v>21</v>
      </c>
      <c r="AU71" t="s">
        <v>40</v>
      </c>
      <c r="AV71" s="1" t="str">
        <f>'4.校正SWOT方格'!T33</f>
        <v/>
      </c>
      <c r="AW71" s="1" t="str">
        <f>'5.SWOT交互項排序'!T33</f>
        <v/>
      </c>
      <c r="AX71" s="1" t="e">
        <f>IF(MATCH(AW71,AW$2:AW70,0)&gt;0,AW71+1,AW71)</f>
        <v>#VALUE!</v>
      </c>
      <c r="AY71" s="1" t="str">
        <f t="shared" si="34"/>
        <v/>
      </c>
      <c r="AZ71" s="1" t="e">
        <f>IF(MATCH(AY71,AY$2:AY70,0)&gt;0,AY71+1,AY71)</f>
        <v>#VALUE!</v>
      </c>
      <c r="BA71" s="1" t="str">
        <f t="shared" si="35"/>
        <v/>
      </c>
    </row>
    <row r="72" spans="1:53" x14ac:dyDescent="0.25">
      <c r="A72" t="s">
        <v>0</v>
      </c>
      <c r="B72" t="s">
        <v>75</v>
      </c>
      <c r="C72" s="1" t="str">
        <f>'4.校正SWOT方格'!K14</f>
        <v/>
      </c>
      <c r="D72" s="1" t="str">
        <f>'5.SWOT交互項排序'!K14</f>
        <v/>
      </c>
      <c r="E72" s="1" t="e">
        <f>IF(MATCH(D72,D$2:D71,0)&gt;0,D72+1,D72)</f>
        <v>#VALUE!</v>
      </c>
      <c r="F72" s="1" t="str">
        <f t="shared" si="28"/>
        <v/>
      </c>
      <c r="G72" s="1" t="e">
        <f>IF(MATCH(F72,F$2:F71,0)&gt;0,F72+1,F72)</f>
        <v>#VALUE!</v>
      </c>
      <c r="H72" s="1" t="str">
        <f t="shared" si="29"/>
        <v/>
      </c>
      <c r="P72" t="s">
        <v>0</v>
      </c>
      <c r="Q72" t="s">
        <v>41</v>
      </c>
      <c r="R72" s="1" t="str">
        <f>'4.校正SWOT方格'!U14</f>
        <v/>
      </c>
      <c r="S72" s="1" t="str">
        <f>'5.SWOT交互項排序'!U14</f>
        <v/>
      </c>
      <c r="T72" s="1" t="e">
        <f>IF(MATCH(S72,S$2:S71,0)&gt;0,S72+1,S72)</f>
        <v>#VALUE!</v>
      </c>
      <c r="U72" s="1" t="str">
        <f t="shared" si="30"/>
        <v/>
      </c>
      <c r="V72" s="1" t="e">
        <f>IF(MATCH(U72,U$2:U71,0)&gt;0,U72+1,U72)</f>
        <v>#VALUE!</v>
      </c>
      <c r="W72" s="1" t="str">
        <f t="shared" si="31"/>
        <v/>
      </c>
      <c r="AE72" t="s">
        <v>11</v>
      </c>
      <c r="AF72" t="s">
        <v>30</v>
      </c>
      <c r="AG72" s="1" t="str">
        <f>'4.校正SWOT方格'!K24</f>
        <v/>
      </c>
      <c r="AH72" s="1" t="str">
        <f>'5.SWOT交互項排序'!K24</f>
        <v/>
      </c>
      <c r="AI72" s="1" t="e">
        <f>IF(MATCH(AH72,AH$2:AH71,0)&gt;0,AH72+1,AH72)</f>
        <v>#VALUE!</v>
      </c>
      <c r="AJ72" s="1" t="str">
        <f t="shared" si="32"/>
        <v/>
      </c>
      <c r="AK72" s="1" t="e">
        <f>IF(MATCH(AJ72,AJ$2:AJ71,0)&gt;0,AJ72+1,AJ72)</f>
        <v>#VALUE!</v>
      </c>
      <c r="AL72" s="1" t="str">
        <f t="shared" si="33"/>
        <v/>
      </c>
      <c r="AT72" t="s">
        <v>11</v>
      </c>
      <c r="AU72" t="s">
        <v>41</v>
      </c>
      <c r="AV72" s="1" t="str">
        <f>'4.校正SWOT方格'!U24</f>
        <v/>
      </c>
      <c r="AW72" s="1" t="str">
        <f>'5.SWOT交互項排序'!U24</f>
        <v/>
      </c>
      <c r="AX72" s="1" t="e">
        <f>IF(MATCH(AW72,AW$2:AW71,0)&gt;0,AW72+1,AW72)</f>
        <v>#VALUE!</v>
      </c>
      <c r="AY72" s="1" t="str">
        <f t="shared" si="34"/>
        <v/>
      </c>
      <c r="AZ72" s="1" t="e">
        <f>IF(MATCH(AY72,AY$2:AY71,0)&gt;0,AY72+1,AY72)</f>
        <v>#VALUE!</v>
      </c>
      <c r="BA72" s="1" t="str">
        <f t="shared" si="35"/>
        <v/>
      </c>
    </row>
    <row r="73" spans="1:53" x14ac:dyDescent="0.25">
      <c r="A73" t="s">
        <v>1</v>
      </c>
      <c r="B73" t="s">
        <v>75</v>
      </c>
      <c r="C73" s="1" t="str">
        <f>'4.校正SWOT方格'!K15</f>
        <v/>
      </c>
      <c r="D73" s="1" t="str">
        <f>'5.SWOT交互項排序'!K15</f>
        <v/>
      </c>
      <c r="E73" s="1" t="e">
        <f>IF(MATCH(D73,D$2:D72,0)&gt;0,D73+1,D73)</f>
        <v>#VALUE!</v>
      </c>
      <c r="F73" s="1" t="str">
        <f t="shared" si="28"/>
        <v/>
      </c>
      <c r="G73" s="1" t="e">
        <f>IF(MATCH(F73,F$2:F72,0)&gt;0,F73+1,F73)</f>
        <v>#VALUE!</v>
      </c>
      <c r="H73" s="1" t="str">
        <f t="shared" si="29"/>
        <v/>
      </c>
      <c r="P73" t="s">
        <v>1</v>
      </c>
      <c r="Q73" t="s">
        <v>41</v>
      </c>
      <c r="R73" s="1" t="str">
        <f>'4.校正SWOT方格'!U15</f>
        <v/>
      </c>
      <c r="S73" s="1" t="str">
        <f>'5.SWOT交互項排序'!U15</f>
        <v/>
      </c>
      <c r="T73" s="1" t="e">
        <f>IF(MATCH(S73,S$2:S72,0)&gt;0,S73+1,S73)</f>
        <v>#VALUE!</v>
      </c>
      <c r="U73" s="1" t="str">
        <f t="shared" si="30"/>
        <v/>
      </c>
      <c r="V73" s="1" t="e">
        <f>IF(MATCH(U73,U$2:U72,0)&gt;0,U73+1,U73)</f>
        <v>#VALUE!</v>
      </c>
      <c r="W73" s="1" t="str">
        <f t="shared" si="31"/>
        <v/>
      </c>
      <c r="AE73" t="s">
        <v>13</v>
      </c>
      <c r="AF73" t="s">
        <v>30</v>
      </c>
      <c r="AG73" s="1" t="str">
        <f>'4.校正SWOT方格'!K25</f>
        <v/>
      </c>
      <c r="AH73" s="1" t="str">
        <f>'5.SWOT交互項排序'!K25</f>
        <v/>
      </c>
      <c r="AI73" s="1" t="e">
        <f>IF(MATCH(AH73,AH$2:AH72,0)&gt;0,AH73+1,AH73)</f>
        <v>#VALUE!</v>
      </c>
      <c r="AJ73" s="1" t="str">
        <f t="shared" si="32"/>
        <v/>
      </c>
      <c r="AK73" s="1" t="e">
        <f>IF(MATCH(AJ73,AJ$2:AJ72,0)&gt;0,AJ73+1,AJ73)</f>
        <v>#VALUE!</v>
      </c>
      <c r="AL73" s="1" t="str">
        <f t="shared" si="33"/>
        <v/>
      </c>
      <c r="AT73" t="s">
        <v>13</v>
      </c>
      <c r="AU73" t="s">
        <v>41</v>
      </c>
      <c r="AV73" s="1" t="str">
        <f>'4.校正SWOT方格'!U25</f>
        <v/>
      </c>
      <c r="AW73" s="1" t="str">
        <f>'5.SWOT交互項排序'!U25</f>
        <v/>
      </c>
      <c r="AX73" s="1" t="e">
        <f>IF(MATCH(AW73,AW$2:AW72,0)&gt;0,AW73+1,AW73)</f>
        <v>#VALUE!</v>
      </c>
      <c r="AY73" s="1" t="str">
        <f t="shared" si="34"/>
        <v/>
      </c>
      <c r="AZ73" s="1" t="e">
        <f>IF(MATCH(AY73,AY$2:AY72,0)&gt;0,AY73+1,AY73)</f>
        <v>#VALUE!</v>
      </c>
      <c r="BA73" s="1" t="str">
        <f t="shared" si="35"/>
        <v/>
      </c>
    </row>
    <row r="74" spans="1:53" x14ac:dyDescent="0.25">
      <c r="A74" t="s">
        <v>2</v>
      </c>
      <c r="B74" t="s">
        <v>75</v>
      </c>
      <c r="C74" s="1" t="str">
        <f>'4.校正SWOT方格'!K16</f>
        <v/>
      </c>
      <c r="D74" s="1" t="str">
        <f>'5.SWOT交互項排序'!K16</f>
        <v/>
      </c>
      <c r="E74" s="1" t="e">
        <f>IF(MATCH(D74,D$2:D73,0)&gt;0,D74+1,D74)</f>
        <v>#VALUE!</v>
      </c>
      <c r="F74" s="1" t="str">
        <f t="shared" si="28"/>
        <v/>
      </c>
      <c r="G74" s="1" t="e">
        <f>IF(MATCH(F74,F$2:F73,0)&gt;0,F74+1,F74)</f>
        <v>#VALUE!</v>
      </c>
      <c r="H74" s="1" t="str">
        <f t="shared" si="29"/>
        <v/>
      </c>
      <c r="P74" t="s">
        <v>2</v>
      </c>
      <c r="Q74" t="s">
        <v>41</v>
      </c>
      <c r="R74" s="1" t="str">
        <f>'4.校正SWOT方格'!U16</f>
        <v/>
      </c>
      <c r="S74" s="1" t="str">
        <f>'5.SWOT交互項排序'!U16</f>
        <v/>
      </c>
      <c r="T74" s="1" t="e">
        <f>IF(MATCH(S74,S$2:S73,0)&gt;0,S74+1,S74)</f>
        <v>#VALUE!</v>
      </c>
      <c r="U74" s="1" t="str">
        <f t="shared" si="30"/>
        <v/>
      </c>
      <c r="V74" s="1" t="e">
        <f>IF(MATCH(U74,U$2:U73,0)&gt;0,U74+1,U74)</f>
        <v>#VALUE!</v>
      </c>
      <c r="W74" s="1" t="str">
        <f t="shared" si="31"/>
        <v/>
      </c>
      <c r="AE74" t="s">
        <v>14</v>
      </c>
      <c r="AF74" t="s">
        <v>30</v>
      </c>
      <c r="AG74" s="1" t="str">
        <f>'4.校正SWOT方格'!K26</f>
        <v/>
      </c>
      <c r="AH74" s="1" t="str">
        <f>'5.SWOT交互項排序'!K26</f>
        <v/>
      </c>
      <c r="AI74" s="1" t="e">
        <f>IF(MATCH(AH74,AH$2:AH73,0)&gt;0,AH74+1,AH74)</f>
        <v>#VALUE!</v>
      </c>
      <c r="AJ74" s="1" t="str">
        <f t="shared" si="32"/>
        <v/>
      </c>
      <c r="AK74" s="1" t="e">
        <f>IF(MATCH(AJ74,AJ$2:AJ73,0)&gt;0,AJ74+1,AJ74)</f>
        <v>#VALUE!</v>
      </c>
      <c r="AL74" s="1" t="str">
        <f t="shared" si="33"/>
        <v/>
      </c>
      <c r="AT74" t="s">
        <v>14</v>
      </c>
      <c r="AU74" t="s">
        <v>41</v>
      </c>
      <c r="AV74" s="1" t="str">
        <f>'4.校正SWOT方格'!U26</f>
        <v/>
      </c>
      <c r="AW74" s="1" t="str">
        <f>'5.SWOT交互項排序'!U26</f>
        <v/>
      </c>
      <c r="AX74" s="1" t="e">
        <f>IF(MATCH(AW74,AW$2:AW73,0)&gt;0,AW74+1,AW74)</f>
        <v>#VALUE!</v>
      </c>
      <c r="AY74" s="1" t="str">
        <f t="shared" si="34"/>
        <v/>
      </c>
      <c r="AZ74" s="1" t="e">
        <f>IF(MATCH(AY74,AY$2:AY73,0)&gt;0,AY74+1,AY74)</f>
        <v>#VALUE!</v>
      </c>
      <c r="BA74" s="1" t="str">
        <f t="shared" si="35"/>
        <v/>
      </c>
    </row>
    <row r="75" spans="1:53" x14ac:dyDescent="0.25">
      <c r="A75" t="s">
        <v>3</v>
      </c>
      <c r="B75" t="s">
        <v>75</v>
      </c>
      <c r="C75" s="1" t="str">
        <f>'4.校正SWOT方格'!K17</f>
        <v/>
      </c>
      <c r="D75" s="1" t="str">
        <f>'5.SWOT交互項排序'!K17</f>
        <v/>
      </c>
      <c r="E75" s="1" t="e">
        <f>IF(MATCH(D75,D$2:D74,0)&gt;0,D75+1,D75)</f>
        <v>#VALUE!</v>
      </c>
      <c r="F75" s="1" t="str">
        <f t="shared" si="28"/>
        <v/>
      </c>
      <c r="G75" s="1" t="e">
        <f>IF(MATCH(F75,F$2:F74,0)&gt;0,F75+1,F75)</f>
        <v>#VALUE!</v>
      </c>
      <c r="H75" s="1" t="str">
        <f t="shared" si="29"/>
        <v/>
      </c>
      <c r="P75" t="s">
        <v>3</v>
      </c>
      <c r="Q75" t="s">
        <v>41</v>
      </c>
      <c r="R75" s="1" t="str">
        <f>'4.校正SWOT方格'!U17</f>
        <v/>
      </c>
      <c r="S75" s="1" t="str">
        <f>'5.SWOT交互項排序'!U17</f>
        <v/>
      </c>
      <c r="T75" s="1" t="e">
        <f>IF(MATCH(S75,S$2:S74,0)&gt;0,S75+1,S75)</f>
        <v>#VALUE!</v>
      </c>
      <c r="U75" s="1" t="str">
        <f t="shared" si="30"/>
        <v/>
      </c>
      <c r="V75" s="1" t="e">
        <f>IF(MATCH(U75,U$2:U74,0)&gt;0,U75+1,U75)</f>
        <v>#VALUE!</v>
      </c>
      <c r="W75" s="1" t="str">
        <f t="shared" si="31"/>
        <v/>
      </c>
      <c r="AE75" t="s">
        <v>15</v>
      </c>
      <c r="AF75" t="s">
        <v>30</v>
      </c>
      <c r="AG75" s="1" t="str">
        <f>'4.校正SWOT方格'!K27</f>
        <v/>
      </c>
      <c r="AH75" s="1" t="str">
        <f>'5.SWOT交互項排序'!K27</f>
        <v/>
      </c>
      <c r="AI75" s="1" t="e">
        <f>IF(MATCH(AH75,AH$2:AH74,0)&gt;0,AH75+1,AH75)</f>
        <v>#VALUE!</v>
      </c>
      <c r="AJ75" s="1" t="str">
        <f t="shared" si="32"/>
        <v/>
      </c>
      <c r="AK75" s="1" t="e">
        <f>IF(MATCH(AJ75,AJ$2:AJ74,0)&gt;0,AJ75+1,AJ75)</f>
        <v>#VALUE!</v>
      </c>
      <c r="AL75" s="1" t="str">
        <f t="shared" si="33"/>
        <v/>
      </c>
      <c r="AT75" t="s">
        <v>15</v>
      </c>
      <c r="AU75" t="s">
        <v>41</v>
      </c>
      <c r="AV75" s="1" t="str">
        <f>'4.校正SWOT方格'!U27</f>
        <v/>
      </c>
      <c r="AW75" s="1" t="str">
        <f>'5.SWOT交互項排序'!U27</f>
        <v/>
      </c>
      <c r="AX75" s="1" t="e">
        <f>IF(MATCH(AW75,AW$2:AW74,0)&gt;0,AW75+1,AW75)</f>
        <v>#VALUE!</v>
      </c>
      <c r="AY75" s="1" t="str">
        <f t="shared" si="34"/>
        <v/>
      </c>
      <c r="AZ75" s="1" t="e">
        <f>IF(MATCH(AY75,AY$2:AY74,0)&gt;0,AY75+1,AY75)</f>
        <v>#VALUE!</v>
      </c>
      <c r="BA75" s="1" t="str">
        <f t="shared" si="35"/>
        <v/>
      </c>
    </row>
    <row r="76" spans="1:53" x14ac:dyDescent="0.25">
      <c r="A76" t="s">
        <v>4</v>
      </c>
      <c r="B76" t="s">
        <v>75</v>
      </c>
      <c r="C76" s="1" t="str">
        <f>'4.校正SWOT方格'!K18</f>
        <v/>
      </c>
      <c r="D76" s="1" t="str">
        <f>'5.SWOT交互項排序'!K18</f>
        <v/>
      </c>
      <c r="E76" s="1" t="e">
        <f>IF(MATCH(D76,D$2:D75,0)&gt;0,D76+1,D76)</f>
        <v>#VALUE!</v>
      </c>
      <c r="F76" s="1" t="str">
        <f t="shared" si="28"/>
        <v/>
      </c>
      <c r="G76" s="1" t="e">
        <f>IF(MATCH(F76,F$2:F75,0)&gt;0,F76+1,F76)</f>
        <v>#VALUE!</v>
      </c>
      <c r="H76" s="1" t="str">
        <f t="shared" si="29"/>
        <v/>
      </c>
      <c r="P76" t="s">
        <v>4</v>
      </c>
      <c r="Q76" t="s">
        <v>41</v>
      </c>
      <c r="R76" s="1" t="str">
        <f>'4.校正SWOT方格'!U18</f>
        <v/>
      </c>
      <c r="S76" s="1" t="str">
        <f>'5.SWOT交互項排序'!U18</f>
        <v/>
      </c>
      <c r="T76" s="1" t="e">
        <f>IF(MATCH(S76,S$2:S75,0)&gt;0,S76+1,S76)</f>
        <v>#VALUE!</v>
      </c>
      <c r="U76" s="1" t="str">
        <f t="shared" si="30"/>
        <v/>
      </c>
      <c r="V76" s="1" t="e">
        <f>IF(MATCH(U76,U$2:U75,0)&gt;0,U76+1,U76)</f>
        <v>#VALUE!</v>
      </c>
      <c r="W76" s="1" t="str">
        <f t="shared" si="31"/>
        <v/>
      </c>
      <c r="AE76" t="s">
        <v>16</v>
      </c>
      <c r="AF76" t="s">
        <v>30</v>
      </c>
      <c r="AG76" s="1" t="str">
        <f>'4.校正SWOT方格'!K28</f>
        <v/>
      </c>
      <c r="AH76" s="1" t="str">
        <f>'5.SWOT交互項排序'!K28</f>
        <v/>
      </c>
      <c r="AI76" s="1" t="e">
        <f>IF(MATCH(AH76,AH$2:AH75,0)&gt;0,AH76+1,AH76)</f>
        <v>#VALUE!</v>
      </c>
      <c r="AJ76" s="1" t="str">
        <f t="shared" si="32"/>
        <v/>
      </c>
      <c r="AK76" s="1" t="e">
        <f>IF(MATCH(AJ76,AJ$2:AJ75,0)&gt;0,AJ76+1,AJ76)</f>
        <v>#VALUE!</v>
      </c>
      <c r="AL76" s="1" t="str">
        <f t="shared" si="33"/>
        <v/>
      </c>
      <c r="AT76" t="s">
        <v>16</v>
      </c>
      <c r="AU76" t="s">
        <v>41</v>
      </c>
      <c r="AV76" s="1" t="str">
        <f>'4.校正SWOT方格'!U28</f>
        <v/>
      </c>
      <c r="AW76" s="1" t="str">
        <f>'5.SWOT交互項排序'!U28</f>
        <v/>
      </c>
      <c r="AX76" s="1" t="e">
        <f>IF(MATCH(AW76,AW$2:AW75,0)&gt;0,AW76+1,AW76)</f>
        <v>#VALUE!</v>
      </c>
      <c r="AY76" s="1" t="str">
        <f t="shared" si="34"/>
        <v/>
      </c>
      <c r="AZ76" s="1" t="e">
        <f>IF(MATCH(AY76,AY$2:AY75,0)&gt;0,AY76+1,AY76)</f>
        <v>#VALUE!</v>
      </c>
      <c r="BA76" s="1" t="str">
        <f t="shared" si="35"/>
        <v/>
      </c>
    </row>
    <row r="77" spans="1:53" x14ac:dyDescent="0.25">
      <c r="A77" t="s">
        <v>5</v>
      </c>
      <c r="B77" t="s">
        <v>75</v>
      </c>
      <c r="C77" s="1" t="str">
        <f>'4.校正SWOT方格'!K19</f>
        <v/>
      </c>
      <c r="D77" s="1" t="str">
        <f>'5.SWOT交互項排序'!K19</f>
        <v/>
      </c>
      <c r="E77" s="1" t="e">
        <f>IF(MATCH(D77,D$2:D76,0)&gt;0,D77+1,D77)</f>
        <v>#VALUE!</v>
      </c>
      <c r="F77" s="1" t="str">
        <f t="shared" si="28"/>
        <v/>
      </c>
      <c r="G77" s="1" t="e">
        <f>IF(MATCH(F77,F$2:F76,0)&gt;0,F77+1,F77)</f>
        <v>#VALUE!</v>
      </c>
      <c r="H77" s="1" t="str">
        <f t="shared" si="29"/>
        <v/>
      </c>
      <c r="P77" t="s">
        <v>5</v>
      </c>
      <c r="Q77" t="s">
        <v>41</v>
      </c>
      <c r="R77" s="1" t="str">
        <f>'4.校正SWOT方格'!U19</f>
        <v/>
      </c>
      <c r="S77" s="1" t="str">
        <f>'5.SWOT交互項排序'!U19</f>
        <v/>
      </c>
      <c r="T77" s="1" t="e">
        <f>IF(MATCH(S77,S$2:S76,0)&gt;0,S77+1,S77)</f>
        <v>#VALUE!</v>
      </c>
      <c r="U77" s="1" t="str">
        <f t="shared" si="30"/>
        <v/>
      </c>
      <c r="V77" s="1" t="e">
        <f>IF(MATCH(U77,U$2:U76,0)&gt;0,U77+1,U77)</f>
        <v>#VALUE!</v>
      </c>
      <c r="W77" s="1" t="str">
        <f t="shared" si="31"/>
        <v/>
      </c>
      <c r="AE77" t="s">
        <v>17</v>
      </c>
      <c r="AF77" t="s">
        <v>30</v>
      </c>
      <c r="AG77" s="1" t="str">
        <f>'4.校正SWOT方格'!K29</f>
        <v/>
      </c>
      <c r="AH77" s="1" t="str">
        <f>'5.SWOT交互項排序'!K29</f>
        <v/>
      </c>
      <c r="AI77" s="1" t="e">
        <f>IF(MATCH(AH77,AH$2:AH76,0)&gt;0,AH77+1,AH77)</f>
        <v>#VALUE!</v>
      </c>
      <c r="AJ77" s="1" t="str">
        <f t="shared" si="32"/>
        <v/>
      </c>
      <c r="AK77" s="1" t="e">
        <f>IF(MATCH(AJ77,AJ$2:AJ76,0)&gt;0,AJ77+1,AJ77)</f>
        <v>#VALUE!</v>
      </c>
      <c r="AL77" s="1" t="str">
        <f t="shared" si="33"/>
        <v/>
      </c>
      <c r="AT77" t="s">
        <v>17</v>
      </c>
      <c r="AU77" t="s">
        <v>41</v>
      </c>
      <c r="AV77" s="1" t="str">
        <f>'4.校正SWOT方格'!U29</f>
        <v/>
      </c>
      <c r="AW77" s="1" t="str">
        <f>'5.SWOT交互項排序'!U29</f>
        <v/>
      </c>
      <c r="AX77" s="1" t="e">
        <f>IF(MATCH(AW77,AW$2:AW76,0)&gt;0,AW77+1,AW77)</f>
        <v>#VALUE!</v>
      </c>
      <c r="AY77" s="1" t="str">
        <f t="shared" si="34"/>
        <v/>
      </c>
      <c r="AZ77" s="1" t="e">
        <f>IF(MATCH(AY77,AY$2:AY76,0)&gt;0,AY77+1,AY77)</f>
        <v>#VALUE!</v>
      </c>
      <c r="BA77" s="1" t="str">
        <f t="shared" si="35"/>
        <v/>
      </c>
    </row>
    <row r="78" spans="1:53" x14ac:dyDescent="0.25">
      <c r="A78" t="s">
        <v>6</v>
      </c>
      <c r="B78" t="s">
        <v>75</v>
      </c>
      <c r="C78" s="1" t="str">
        <f>'4.校正SWOT方格'!K20</f>
        <v/>
      </c>
      <c r="D78" s="1" t="str">
        <f>'5.SWOT交互項排序'!K20</f>
        <v/>
      </c>
      <c r="E78" s="1" t="e">
        <f>IF(MATCH(D78,D$2:D77,0)&gt;0,D78+1,D78)</f>
        <v>#VALUE!</v>
      </c>
      <c r="F78" s="1" t="str">
        <f t="shared" si="28"/>
        <v/>
      </c>
      <c r="G78" s="1" t="e">
        <f>IF(MATCH(F78,F$2:F77,0)&gt;0,F78+1,F78)</f>
        <v>#VALUE!</v>
      </c>
      <c r="H78" s="1" t="str">
        <f t="shared" si="29"/>
        <v/>
      </c>
      <c r="P78" t="s">
        <v>6</v>
      </c>
      <c r="Q78" t="s">
        <v>41</v>
      </c>
      <c r="R78" s="1" t="str">
        <f>'4.校正SWOT方格'!U20</f>
        <v/>
      </c>
      <c r="S78" s="1" t="str">
        <f>'5.SWOT交互項排序'!U20</f>
        <v/>
      </c>
      <c r="T78" s="1" t="e">
        <f>IF(MATCH(S78,S$2:S77,0)&gt;0,S78+1,S78)</f>
        <v>#VALUE!</v>
      </c>
      <c r="U78" s="1" t="str">
        <f t="shared" si="30"/>
        <v/>
      </c>
      <c r="V78" s="1" t="e">
        <f>IF(MATCH(U78,U$2:U77,0)&gt;0,U78+1,U78)</f>
        <v>#VALUE!</v>
      </c>
      <c r="W78" s="1" t="str">
        <f t="shared" si="31"/>
        <v/>
      </c>
      <c r="AE78" t="s">
        <v>18</v>
      </c>
      <c r="AF78" t="s">
        <v>30</v>
      </c>
      <c r="AG78" s="1" t="str">
        <f>'4.校正SWOT方格'!K30</f>
        <v/>
      </c>
      <c r="AH78" s="1" t="str">
        <f>'5.SWOT交互項排序'!K30</f>
        <v/>
      </c>
      <c r="AI78" s="1" t="e">
        <f>IF(MATCH(AH78,AH$2:AH77,0)&gt;0,AH78+1,AH78)</f>
        <v>#VALUE!</v>
      </c>
      <c r="AJ78" s="1" t="str">
        <f t="shared" si="32"/>
        <v/>
      </c>
      <c r="AK78" s="1" t="e">
        <f>IF(MATCH(AJ78,AJ$2:AJ77,0)&gt;0,AJ78+1,AJ78)</f>
        <v>#VALUE!</v>
      </c>
      <c r="AL78" s="1" t="str">
        <f t="shared" si="33"/>
        <v/>
      </c>
      <c r="AT78" t="s">
        <v>18</v>
      </c>
      <c r="AU78" t="s">
        <v>41</v>
      </c>
      <c r="AV78" s="1" t="str">
        <f>'4.校正SWOT方格'!U30</f>
        <v/>
      </c>
      <c r="AW78" s="1" t="str">
        <f>'5.SWOT交互項排序'!U30</f>
        <v/>
      </c>
      <c r="AX78" s="1" t="e">
        <f>IF(MATCH(AW78,AW$2:AW77,0)&gt;0,AW78+1,AW78)</f>
        <v>#VALUE!</v>
      </c>
      <c r="AY78" s="1" t="str">
        <f t="shared" si="34"/>
        <v/>
      </c>
      <c r="AZ78" s="1" t="e">
        <f>IF(MATCH(AY78,AY$2:AY77,0)&gt;0,AY78+1,AY78)</f>
        <v>#VALUE!</v>
      </c>
      <c r="BA78" s="1" t="str">
        <f t="shared" si="35"/>
        <v/>
      </c>
    </row>
    <row r="79" spans="1:53" x14ac:dyDescent="0.25">
      <c r="A79" t="s">
        <v>7</v>
      </c>
      <c r="B79" t="s">
        <v>75</v>
      </c>
      <c r="C79" s="1" t="str">
        <f>'4.校正SWOT方格'!K21</f>
        <v/>
      </c>
      <c r="D79" s="1" t="str">
        <f>'5.SWOT交互項排序'!K21</f>
        <v/>
      </c>
      <c r="E79" s="1" t="e">
        <f>IF(MATCH(D79,D$2:D78,0)&gt;0,D79+1,D79)</f>
        <v>#VALUE!</v>
      </c>
      <c r="F79" s="1" t="str">
        <f t="shared" si="28"/>
        <v/>
      </c>
      <c r="G79" s="1" t="e">
        <f>IF(MATCH(F79,F$2:F78,0)&gt;0,F79+1,F79)</f>
        <v>#VALUE!</v>
      </c>
      <c r="H79" s="1" t="str">
        <f t="shared" si="29"/>
        <v/>
      </c>
      <c r="P79" t="s">
        <v>7</v>
      </c>
      <c r="Q79" t="s">
        <v>41</v>
      </c>
      <c r="R79" s="1" t="str">
        <f>'4.校正SWOT方格'!U21</f>
        <v/>
      </c>
      <c r="S79" s="1" t="str">
        <f>'5.SWOT交互項排序'!U21</f>
        <v/>
      </c>
      <c r="T79" s="1" t="e">
        <f>IF(MATCH(S79,S$2:S78,0)&gt;0,S79+1,S79)</f>
        <v>#VALUE!</v>
      </c>
      <c r="U79" s="1" t="str">
        <f t="shared" si="30"/>
        <v/>
      </c>
      <c r="V79" s="1" t="e">
        <f>IF(MATCH(U79,U$2:U78,0)&gt;0,U79+1,U79)</f>
        <v>#VALUE!</v>
      </c>
      <c r="W79" s="1" t="str">
        <f t="shared" si="31"/>
        <v/>
      </c>
      <c r="AE79" t="s">
        <v>19</v>
      </c>
      <c r="AF79" t="s">
        <v>30</v>
      </c>
      <c r="AG79" s="1" t="str">
        <f>'4.校正SWOT方格'!K31</f>
        <v/>
      </c>
      <c r="AH79" s="1" t="str">
        <f>'5.SWOT交互項排序'!K31</f>
        <v/>
      </c>
      <c r="AI79" s="1" t="e">
        <f>IF(MATCH(AH79,AH$2:AH78,0)&gt;0,AH79+1,AH79)</f>
        <v>#VALUE!</v>
      </c>
      <c r="AJ79" s="1" t="str">
        <f t="shared" si="32"/>
        <v/>
      </c>
      <c r="AK79" s="1" t="e">
        <f>IF(MATCH(AJ79,AJ$2:AJ78,0)&gt;0,AJ79+1,AJ79)</f>
        <v>#VALUE!</v>
      </c>
      <c r="AL79" s="1" t="str">
        <f t="shared" si="33"/>
        <v/>
      </c>
      <c r="AT79" t="s">
        <v>19</v>
      </c>
      <c r="AU79" t="s">
        <v>41</v>
      </c>
      <c r="AV79" s="1" t="str">
        <f>'4.校正SWOT方格'!U31</f>
        <v/>
      </c>
      <c r="AW79" s="1" t="str">
        <f>'5.SWOT交互項排序'!U31</f>
        <v/>
      </c>
      <c r="AX79" s="1" t="e">
        <f>IF(MATCH(AW79,AW$2:AW78,0)&gt;0,AW79+1,AW79)</f>
        <v>#VALUE!</v>
      </c>
      <c r="AY79" s="1" t="str">
        <f t="shared" si="34"/>
        <v/>
      </c>
      <c r="AZ79" s="1" t="e">
        <f>IF(MATCH(AY79,AY$2:AY78,0)&gt;0,AY79+1,AY79)</f>
        <v>#VALUE!</v>
      </c>
      <c r="BA79" s="1" t="str">
        <f t="shared" si="35"/>
        <v/>
      </c>
    </row>
    <row r="80" spans="1:53" x14ac:dyDescent="0.25">
      <c r="A80" t="s">
        <v>8</v>
      </c>
      <c r="B80" t="s">
        <v>75</v>
      </c>
      <c r="C80" s="1" t="str">
        <f>'4.校正SWOT方格'!K22</f>
        <v/>
      </c>
      <c r="D80" s="1" t="str">
        <f>'5.SWOT交互項排序'!K22</f>
        <v/>
      </c>
      <c r="E80" s="1" t="e">
        <f>IF(MATCH(D80,D$2:D79,0)&gt;0,D80+1,D80)</f>
        <v>#VALUE!</v>
      </c>
      <c r="F80" s="1" t="str">
        <f t="shared" si="28"/>
        <v/>
      </c>
      <c r="G80" s="1" t="e">
        <f>IF(MATCH(F80,F$2:F79,0)&gt;0,F80+1,F80)</f>
        <v>#VALUE!</v>
      </c>
      <c r="H80" s="1" t="str">
        <f t="shared" si="29"/>
        <v/>
      </c>
      <c r="P80" t="s">
        <v>8</v>
      </c>
      <c r="Q80" t="s">
        <v>41</v>
      </c>
      <c r="R80" s="1" t="str">
        <f>'4.校正SWOT方格'!U22</f>
        <v/>
      </c>
      <c r="S80" s="1" t="str">
        <f>'5.SWOT交互項排序'!U22</f>
        <v/>
      </c>
      <c r="T80" s="1" t="e">
        <f>IF(MATCH(S80,S$2:S79,0)&gt;0,S80+1,S80)</f>
        <v>#VALUE!</v>
      </c>
      <c r="U80" s="1" t="str">
        <f t="shared" si="30"/>
        <v/>
      </c>
      <c r="V80" s="1" t="e">
        <f>IF(MATCH(U80,U$2:U79,0)&gt;0,U80+1,U80)</f>
        <v>#VALUE!</v>
      </c>
      <c r="W80" s="1" t="str">
        <f t="shared" si="31"/>
        <v/>
      </c>
      <c r="AE80" t="s">
        <v>20</v>
      </c>
      <c r="AF80" t="s">
        <v>30</v>
      </c>
      <c r="AG80" s="1" t="str">
        <f>'4.校正SWOT方格'!K32</f>
        <v/>
      </c>
      <c r="AH80" s="1" t="str">
        <f>'5.SWOT交互項排序'!K32</f>
        <v/>
      </c>
      <c r="AI80" s="1" t="e">
        <f>IF(MATCH(AH80,AH$2:AH79,0)&gt;0,AH80+1,AH80)</f>
        <v>#VALUE!</v>
      </c>
      <c r="AJ80" s="1" t="str">
        <f t="shared" si="32"/>
        <v/>
      </c>
      <c r="AK80" s="1" t="e">
        <f>IF(MATCH(AJ80,AJ$2:AJ79,0)&gt;0,AJ80+1,AJ80)</f>
        <v>#VALUE!</v>
      </c>
      <c r="AL80" s="1" t="str">
        <f t="shared" si="33"/>
        <v/>
      </c>
      <c r="AT80" t="s">
        <v>20</v>
      </c>
      <c r="AU80" t="s">
        <v>41</v>
      </c>
      <c r="AV80" s="1" t="str">
        <f>'4.校正SWOT方格'!U32</f>
        <v/>
      </c>
      <c r="AW80" s="1" t="str">
        <f>'5.SWOT交互項排序'!U32</f>
        <v/>
      </c>
      <c r="AX80" s="1" t="e">
        <f>IF(MATCH(AW80,AW$2:AW79,0)&gt;0,AW80+1,AW80)</f>
        <v>#VALUE!</v>
      </c>
      <c r="AY80" s="1" t="str">
        <f t="shared" si="34"/>
        <v/>
      </c>
      <c r="AZ80" s="1" t="e">
        <f>IF(MATCH(AY80,AY$2:AY79,0)&gt;0,AY80+1,AY80)</f>
        <v>#VALUE!</v>
      </c>
      <c r="BA80" s="1" t="str">
        <f t="shared" si="35"/>
        <v/>
      </c>
    </row>
    <row r="81" spans="1:53" x14ac:dyDescent="0.25">
      <c r="A81" t="s">
        <v>9</v>
      </c>
      <c r="B81" t="s">
        <v>75</v>
      </c>
      <c r="C81" s="1" t="str">
        <f>'4.校正SWOT方格'!K23</f>
        <v/>
      </c>
      <c r="D81" s="1" t="str">
        <f>'5.SWOT交互項排序'!K23</f>
        <v/>
      </c>
      <c r="E81" s="1" t="e">
        <f>IF(MATCH(D81,D$2:D80,0)&gt;0,D81+1,D81)</f>
        <v>#VALUE!</v>
      </c>
      <c r="F81" s="1" t="str">
        <f t="shared" si="28"/>
        <v/>
      </c>
      <c r="G81" s="1" t="e">
        <f>IF(MATCH(F81,F$2:F80,0)&gt;0,F81+1,F81)</f>
        <v>#VALUE!</v>
      </c>
      <c r="H81" s="1" t="str">
        <f t="shared" si="29"/>
        <v/>
      </c>
      <c r="P81" t="s">
        <v>9</v>
      </c>
      <c r="Q81" t="s">
        <v>41</v>
      </c>
      <c r="R81" s="1" t="str">
        <f>'4.校正SWOT方格'!U23</f>
        <v/>
      </c>
      <c r="S81" s="1" t="str">
        <f>'5.SWOT交互項排序'!U23</f>
        <v/>
      </c>
      <c r="T81" s="1" t="e">
        <f>IF(MATCH(S81,S$2:S80,0)&gt;0,S81+1,S81)</f>
        <v>#VALUE!</v>
      </c>
      <c r="U81" s="1" t="str">
        <f t="shared" si="30"/>
        <v/>
      </c>
      <c r="V81" s="1" t="e">
        <f>IF(MATCH(U81,U$2:U80,0)&gt;0,U81+1,U81)</f>
        <v>#VALUE!</v>
      </c>
      <c r="W81" s="1" t="str">
        <f t="shared" si="31"/>
        <v/>
      </c>
      <c r="AE81" t="s">
        <v>21</v>
      </c>
      <c r="AF81" t="s">
        <v>30</v>
      </c>
      <c r="AG81" s="1" t="str">
        <f>'4.校正SWOT方格'!K33</f>
        <v/>
      </c>
      <c r="AH81" s="1" t="str">
        <f>'5.SWOT交互項排序'!K33</f>
        <v/>
      </c>
      <c r="AI81" s="1" t="e">
        <f>IF(MATCH(AH81,AH$2:AH80,0)&gt;0,AH81+1,AH81)</f>
        <v>#VALUE!</v>
      </c>
      <c r="AJ81" s="1" t="str">
        <f t="shared" si="32"/>
        <v/>
      </c>
      <c r="AK81" s="1" t="e">
        <f>IF(MATCH(AJ81,AJ$2:AJ80,0)&gt;0,AJ81+1,AJ81)</f>
        <v>#VALUE!</v>
      </c>
      <c r="AL81" s="1" t="str">
        <f t="shared" si="33"/>
        <v/>
      </c>
      <c r="AT81" t="s">
        <v>21</v>
      </c>
      <c r="AU81" t="s">
        <v>41</v>
      </c>
      <c r="AV81" s="1" t="str">
        <f>'4.校正SWOT方格'!U33</f>
        <v/>
      </c>
      <c r="AW81" s="1" t="str">
        <f>'5.SWOT交互項排序'!U33</f>
        <v/>
      </c>
      <c r="AX81" s="1" t="e">
        <f>IF(MATCH(AW81,AW$2:AW80,0)&gt;0,AW81+1,AW81)</f>
        <v>#VALUE!</v>
      </c>
      <c r="AY81" s="1" t="str">
        <f t="shared" si="34"/>
        <v/>
      </c>
      <c r="AZ81" s="1" t="e">
        <f>IF(MATCH(AY81,AY$2:AY80,0)&gt;0,AY81+1,AY81)</f>
        <v>#VALUE!</v>
      </c>
      <c r="BA81" s="1" t="str">
        <f t="shared" si="35"/>
        <v/>
      </c>
    </row>
    <row r="82" spans="1:53" x14ac:dyDescent="0.25">
      <c r="A82" t="s">
        <v>0</v>
      </c>
      <c r="B82" t="s">
        <v>76</v>
      </c>
      <c r="C82" s="1" t="str">
        <f>'4.校正SWOT方格'!L14</f>
        <v/>
      </c>
      <c r="D82" s="1" t="str">
        <f>'5.SWOT交互項排序'!L14</f>
        <v/>
      </c>
      <c r="E82" s="1" t="e">
        <f>IF(MATCH(D82,D$2:D81,0)&gt;0,D82+1,D82)</f>
        <v>#VALUE!</v>
      </c>
      <c r="F82" s="1" t="str">
        <f t="shared" si="28"/>
        <v/>
      </c>
      <c r="G82" s="1" t="e">
        <f>IF(MATCH(F82,F$2:F81,0)&gt;0,F82+1,F82)</f>
        <v>#VALUE!</v>
      </c>
      <c r="H82" s="1" t="str">
        <f t="shared" si="29"/>
        <v/>
      </c>
      <c r="P82" t="s">
        <v>0</v>
      </c>
      <c r="Q82" t="s">
        <v>42</v>
      </c>
      <c r="R82" s="1" t="str">
        <f>'4.校正SWOT方格'!V14</f>
        <v/>
      </c>
      <c r="S82" s="1" t="str">
        <f>'5.SWOT交互項排序'!V14</f>
        <v/>
      </c>
      <c r="T82" s="1" t="e">
        <f>IF(MATCH(S82,S$2:S81,0)&gt;0,S82+1,S82)</f>
        <v>#VALUE!</v>
      </c>
      <c r="U82" s="1" t="str">
        <f t="shared" si="30"/>
        <v/>
      </c>
      <c r="V82" s="1" t="e">
        <f>IF(MATCH(U82,U$2:U81,0)&gt;0,U82+1,U82)</f>
        <v>#VALUE!</v>
      </c>
      <c r="W82" s="1" t="str">
        <f t="shared" si="31"/>
        <v/>
      </c>
      <c r="AE82" t="s">
        <v>11</v>
      </c>
      <c r="AF82" t="s">
        <v>31</v>
      </c>
      <c r="AG82" s="1" t="str">
        <f>'4.校正SWOT方格'!L24</f>
        <v/>
      </c>
      <c r="AH82" s="1" t="str">
        <f>'5.SWOT交互項排序'!L24</f>
        <v/>
      </c>
      <c r="AI82" s="1" t="e">
        <f>IF(MATCH(AH82,AH$2:AH81,0)&gt;0,AH82+1,AH82)</f>
        <v>#VALUE!</v>
      </c>
      <c r="AJ82" s="1" t="str">
        <f t="shared" si="32"/>
        <v/>
      </c>
      <c r="AK82" s="1" t="e">
        <f>IF(MATCH(AJ82,AJ$2:AJ81,0)&gt;0,AJ82+1,AJ82)</f>
        <v>#VALUE!</v>
      </c>
      <c r="AL82" s="1" t="str">
        <f t="shared" si="33"/>
        <v/>
      </c>
      <c r="AT82" t="s">
        <v>11</v>
      </c>
      <c r="AU82" t="s">
        <v>42</v>
      </c>
      <c r="AV82" s="1" t="str">
        <f>'4.校正SWOT方格'!V24</f>
        <v/>
      </c>
      <c r="AW82" s="1" t="str">
        <f>'5.SWOT交互項排序'!V24</f>
        <v/>
      </c>
      <c r="AX82" s="1" t="e">
        <f>IF(MATCH(AW82,AW$2:AW81,0)&gt;0,AW82+1,AW82)</f>
        <v>#VALUE!</v>
      </c>
      <c r="AY82" s="1" t="str">
        <f t="shared" si="34"/>
        <v/>
      </c>
      <c r="AZ82" s="1" t="e">
        <f>IF(MATCH(AY82,AY$2:AY81,0)&gt;0,AY82+1,AY82)</f>
        <v>#VALUE!</v>
      </c>
      <c r="BA82" s="1" t="str">
        <f t="shared" si="35"/>
        <v/>
      </c>
    </row>
    <row r="83" spans="1:53" x14ac:dyDescent="0.25">
      <c r="A83" t="s">
        <v>1</v>
      </c>
      <c r="B83" t="s">
        <v>76</v>
      </c>
      <c r="D83" s="1" t="str">
        <f>'5.SWOT交互項排序'!L15</f>
        <v/>
      </c>
      <c r="E83" s="1" t="e">
        <f>IF(MATCH(D83,D$2:D82,0)&gt;0,D83+1,D83)</f>
        <v>#VALUE!</v>
      </c>
      <c r="F83" s="1" t="str">
        <f t="shared" si="28"/>
        <v/>
      </c>
      <c r="G83" s="1" t="e">
        <f>IF(MATCH(F83,F$2:F82,0)&gt;0,F83+1,F83)</f>
        <v>#VALUE!</v>
      </c>
      <c r="H83" s="1" t="str">
        <f t="shared" si="29"/>
        <v/>
      </c>
      <c r="P83" t="s">
        <v>1</v>
      </c>
      <c r="Q83" t="s">
        <v>42</v>
      </c>
      <c r="R83" s="1" t="str">
        <f>'4.校正SWOT方格'!V15</f>
        <v/>
      </c>
      <c r="S83" s="1" t="str">
        <f>'5.SWOT交互項排序'!V15</f>
        <v/>
      </c>
      <c r="T83" s="1" t="e">
        <f>IF(MATCH(S83,S$2:S82,0)&gt;0,S83+1,S83)</f>
        <v>#VALUE!</v>
      </c>
      <c r="U83" s="1" t="str">
        <f t="shared" si="30"/>
        <v/>
      </c>
      <c r="V83" s="1" t="e">
        <f>IF(MATCH(U83,U$2:U82,0)&gt;0,U83+1,U83)</f>
        <v>#VALUE!</v>
      </c>
      <c r="W83" s="1" t="str">
        <f t="shared" si="31"/>
        <v/>
      </c>
      <c r="AE83" t="s">
        <v>13</v>
      </c>
      <c r="AF83" t="s">
        <v>31</v>
      </c>
      <c r="AG83" s="1" t="str">
        <f>'4.校正SWOT方格'!L25</f>
        <v/>
      </c>
      <c r="AH83" s="1" t="str">
        <f>'5.SWOT交互項排序'!L25</f>
        <v/>
      </c>
      <c r="AI83" s="1" t="e">
        <f>IF(MATCH(AH83,AH$2:AH82,0)&gt;0,AH83+1,AH83)</f>
        <v>#VALUE!</v>
      </c>
      <c r="AJ83" s="1" t="str">
        <f t="shared" si="32"/>
        <v/>
      </c>
      <c r="AK83" s="1" t="e">
        <f>IF(MATCH(AJ83,AJ$2:AJ82,0)&gt;0,AJ83+1,AJ83)</f>
        <v>#VALUE!</v>
      </c>
      <c r="AL83" s="1" t="str">
        <f t="shared" si="33"/>
        <v/>
      </c>
      <c r="AT83" t="s">
        <v>13</v>
      </c>
      <c r="AU83" t="s">
        <v>42</v>
      </c>
      <c r="AV83" s="1" t="str">
        <f>'4.校正SWOT方格'!V25</f>
        <v/>
      </c>
      <c r="AW83" s="1" t="str">
        <f>'5.SWOT交互項排序'!V25</f>
        <v/>
      </c>
      <c r="AX83" s="1" t="e">
        <f>IF(MATCH(AW83,AW$2:AW82,0)&gt;0,AW83+1,AW83)</f>
        <v>#VALUE!</v>
      </c>
      <c r="AY83" s="1" t="str">
        <f t="shared" si="34"/>
        <v/>
      </c>
      <c r="AZ83" s="1" t="e">
        <f>IF(MATCH(AY83,AY$2:AY82,0)&gt;0,AY83+1,AY83)</f>
        <v>#VALUE!</v>
      </c>
      <c r="BA83" s="1" t="str">
        <f t="shared" si="35"/>
        <v/>
      </c>
    </row>
    <row r="84" spans="1:53" x14ac:dyDescent="0.25">
      <c r="A84" t="s">
        <v>2</v>
      </c>
      <c r="B84" t="s">
        <v>76</v>
      </c>
      <c r="D84" s="1" t="str">
        <f>'5.SWOT交互項排序'!L16</f>
        <v/>
      </c>
      <c r="E84" s="1" t="e">
        <f>IF(MATCH(D84,D$2:D83,0)&gt;0,D84+1,D84)</f>
        <v>#VALUE!</v>
      </c>
      <c r="F84" s="1" t="str">
        <f t="shared" si="28"/>
        <v/>
      </c>
      <c r="G84" s="1" t="e">
        <f>IF(MATCH(F84,F$2:F83,0)&gt;0,F84+1,F84)</f>
        <v>#VALUE!</v>
      </c>
      <c r="H84" s="1" t="str">
        <f t="shared" si="29"/>
        <v/>
      </c>
      <c r="P84" t="s">
        <v>2</v>
      </c>
      <c r="Q84" t="s">
        <v>42</v>
      </c>
      <c r="R84" s="1" t="str">
        <f>'4.校正SWOT方格'!V16</f>
        <v/>
      </c>
      <c r="S84" s="1" t="str">
        <f>'5.SWOT交互項排序'!V16</f>
        <v/>
      </c>
      <c r="T84" s="1" t="e">
        <f>IF(MATCH(S84,S$2:S83,0)&gt;0,S84+1,S84)</f>
        <v>#VALUE!</v>
      </c>
      <c r="U84" s="1" t="str">
        <f t="shared" si="30"/>
        <v/>
      </c>
      <c r="V84" s="1" t="e">
        <f>IF(MATCH(U84,U$2:U83,0)&gt;0,U84+1,U84)</f>
        <v>#VALUE!</v>
      </c>
      <c r="W84" s="1" t="str">
        <f t="shared" si="31"/>
        <v/>
      </c>
      <c r="AE84" t="s">
        <v>14</v>
      </c>
      <c r="AF84" t="s">
        <v>31</v>
      </c>
      <c r="AG84" s="1" t="str">
        <f>'4.校正SWOT方格'!L26</f>
        <v/>
      </c>
      <c r="AH84" s="1" t="str">
        <f>'5.SWOT交互項排序'!L26</f>
        <v/>
      </c>
      <c r="AI84" s="1" t="e">
        <f>IF(MATCH(AH84,AH$2:AH83,0)&gt;0,AH84+1,AH84)</f>
        <v>#VALUE!</v>
      </c>
      <c r="AJ84" s="1" t="str">
        <f t="shared" si="32"/>
        <v/>
      </c>
      <c r="AK84" s="1" t="e">
        <f>IF(MATCH(AJ84,AJ$2:AJ83,0)&gt;0,AJ84+1,AJ84)</f>
        <v>#VALUE!</v>
      </c>
      <c r="AL84" s="1" t="str">
        <f t="shared" si="33"/>
        <v/>
      </c>
      <c r="AT84" t="s">
        <v>14</v>
      </c>
      <c r="AU84" t="s">
        <v>42</v>
      </c>
      <c r="AV84" s="1" t="str">
        <f>'4.校正SWOT方格'!V26</f>
        <v/>
      </c>
      <c r="AW84" s="1" t="str">
        <f>'5.SWOT交互項排序'!V26</f>
        <v/>
      </c>
      <c r="AX84" s="1" t="e">
        <f>IF(MATCH(AW84,AW$2:AW83,0)&gt;0,AW84+1,AW84)</f>
        <v>#VALUE!</v>
      </c>
      <c r="AY84" s="1" t="str">
        <f t="shared" si="34"/>
        <v/>
      </c>
      <c r="AZ84" s="1" t="e">
        <f>IF(MATCH(AY84,AY$2:AY83,0)&gt;0,AY84+1,AY84)</f>
        <v>#VALUE!</v>
      </c>
      <c r="BA84" s="1" t="str">
        <f t="shared" si="35"/>
        <v/>
      </c>
    </row>
    <row r="85" spans="1:53" x14ac:dyDescent="0.25">
      <c r="A85" t="s">
        <v>3</v>
      </c>
      <c r="B85" t="s">
        <v>76</v>
      </c>
      <c r="D85" s="1" t="str">
        <f>'5.SWOT交互項排序'!L17</f>
        <v/>
      </c>
      <c r="E85" s="1" t="e">
        <f>IF(MATCH(D85,D$2:D84,0)&gt;0,D85+1,D85)</f>
        <v>#VALUE!</v>
      </c>
      <c r="F85" s="1" t="str">
        <f t="shared" si="28"/>
        <v/>
      </c>
      <c r="G85" s="1" t="e">
        <f>IF(MATCH(F85,F$2:F84,0)&gt;0,F85+1,F85)</f>
        <v>#VALUE!</v>
      </c>
      <c r="H85" s="1" t="str">
        <f t="shared" si="29"/>
        <v/>
      </c>
      <c r="P85" t="s">
        <v>3</v>
      </c>
      <c r="Q85" t="s">
        <v>42</v>
      </c>
      <c r="R85" s="1" t="str">
        <f>'4.校正SWOT方格'!V17</f>
        <v/>
      </c>
      <c r="S85" s="1" t="str">
        <f>'5.SWOT交互項排序'!V17</f>
        <v/>
      </c>
      <c r="T85" s="1" t="e">
        <f>IF(MATCH(S85,S$2:S84,0)&gt;0,S85+1,S85)</f>
        <v>#VALUE!</v>
      </c>
      <c r="U85" s="1" t="str">
        <f t="shared" si="30"/>
        <v/>
      </c>
      <c r="V85" s="1" t="e">
        <f>IF(MATCH(U85,U$2:U84,0)&gt;0,U85+1,U85)</f>
        <v>#VALUE!</v>
      </c>
      <c r="W85" s="1" t="str">
        <f t="shared" si="31"/>
        <v/>
      </c>
      <c r="AE85" t="s">
        <v>15</v>
      </c>
      <c r="AF85" t="s">
        <v>31</v>
      </c>
      <c r="AG85" s="1" t="str">
        <f>'4.校正SWOT方格'!L27</f>
        <v/>
      </c>
      <c r="AH85" s="1" t="str">
        <f>'5.SWOT交互項排序'!L27</f>
        <v/>
      </c>
      <c r="AI85" s="1" t="e">
        <f>IF(MATCH(AH85,AH$2:AH84,0)&gt;0,AH85+1,AH85)</f>
        <v>#VALUE!</v>
      </c>
      <c r="AJ85" s="1" t="str">
        <f t="shared" si="32"/>
        <v/>
      </c>
      <c r="AK85" s="1" t="e">
        <f>IF(MATCH(AJ85,AJ$2:AJ84,0)&gt;0,AJ85+1,AJ85)</f>
        <v>#VALUE!</v>
      </c>
      <c r="AL85" s="1" t="str">
        <f t="shared" si="33"/>
        <v/>
      </c>
      <c r="AT85" t="s">
        <v>15</v>
      </c>
      <c r="AU85" t="s">
        <v>42</v>
      </c>
      <c r="AV85" s="1" t="str">
        <f>'4.校正SWOT方格'!V27</f>
        <v/>
      </c>
      <c r="AW85" s="1" t="str">
        <f>'5.SWOT交互項排序'!V27</f>
        <v/>
      </c>
      <c r="AX85" s="1" t="e">
        <f>IF(MATCH(AW85,AW$2:AW84,0)&gt;0,AW85+1,AW85)</f>
        <v>#VALUE!</v>
      </c>
      <c r="AY85" s="1" t="str">
        <f t="shared" si="34"/>
        <v/>
      </c>
      <c r="AZ85" s="1" t="e">
        <f>IF(MATCH(AY85,AY$2:AY84,0)&gt;0,AY85+1,AY85)</f>
        <v>#VALUE!</v>
      </c>
      <c r="BA85" s="1" t="str">
        <f t="shared" si="35"/>
        <v/>
      </c>
    </row>
    <row r="86" spans="1:53" x14ac:dyDescent="0.25">
      <c r="A86" t="s">
        <v>4</v>
      </c>
      <c r="B86" t="s">
        <v>76</v>
      </c>
      <c r="D86" s="1" t="str">
        <f>'5.SWOT交互項排序'!L18</f>
        <v/>
      </c>
      <c r="E86" s="1" t="e">
        <f>IF(MATCH(D86,D$2:D85,0)&gt;0,D86+1,D86)</f>
        <v>#VALUE!</v>
      </c>
      <c r="F86" s="1" t="str">
        <f t="shared" si="28"/>
        <v/>
      </c>
      <c r="G86" s="1" t="e">
        <f>IF(MATCH(F86,F$2:F85,0)&gt;0,F86+1,F86)</f>
        <v>#VALUE!</v>
      </c>
      <c r="H86" s="1" t="str">
        <f t="shared" si="29"/>
        <v/>
      </c>
      <c r="P86" t="s">
        <v>4</v>
      </c>
      <c r="Q86" t="s">
        <v>42</v>
      </c>
      <c r="R86" s="1" t="str">
        <f>'4.校正SWOT方格'!V18</f>
        <v/>
      </c>
      <c r="S86" s="1" t="str">
        <f>'5.SWOT交互項排序'!V18</f>
        <v/>
      </c>
      <c r="T86" s="1" t="e">
        <f>IF(MATCH(S86,S$2:S85,0)&gt;0,S86+1,S86)</f>
        <v>#VALUE!</v>
      </c>
      <c r="U86" s="1" t="str">
        <f t="shared" si="30"/>
        <v/>
      </c>
      <c r="V86" s="1" t="e">
        <f>IF(MATCH(U86,U$2:U85,0)&gt;0,U86+1,U86)</f>
        <v>#VALUE!</v>
      </c>
      <c r="W86" s="1" t="str">
        <f t="shared" si="31"/>
        <v/>
      </c>
      <c r="AE86" t="s">
        <v>16</v>
      </c>
      <c r="AF86" t="s">
        <v>31</v>
      </c>
      <c r="AG86" s="1" t="str">
        <f>'4.校正SWOT方格'!L28</f>
        <v/>
      </c>
      <c r="AH86" s="1" t="str">
        <f>'5.SWOT交互項排序'!L28</f>
        <v/>
      </c>
      <c r="AI86" s="1" t="e">
        <f>IF(MATCH(AH86,AH$2:AH85,0)&gt;0,AH86+1,AH86)</f>
        <v>#VALUE!</v>
      </c>
      <c r="AJ86" s="1" t="str">
        <f t="shared" si="32"/>
        <v/>
      </c>
      <c r="AK86" s="1" t="e">
        <f>IF(MATCH(AJ86,AJ$2:AJ85,0)&gt;0,AJ86+1,AJ86)</f>
        <v>#VALUE!</v>
      </c>
      <c r="AL86" s="1" t="str">
        <f t="shared" si="33"/>
        <v/>
      </c>
      <c r="AT86" t="s">
        <v>16</v>
      </c>
      <c r="AU86" t="s">
        <v>42</v>
      </c>
      <c r="AV86" s="1" t="str">
        <f>'4.校正SWOT方格'!V28</f>
        <v/>
      </c>
      <c r="AW86" s="1" t="str">
        <f>'5.SWOT交互項排序'!V28</f>
        <v/>
      </c>
      <c r="AX86" s="1" t="e">
        <f>IF(MATCH(AW86,AW$2:AW85,0)&gt;0,AW86+1,AW86)</f>
        <v>#VALUE!</v>
      </c>
      <c r="AY86" s="1" t="str">
        <f t="shared" si="34"/>
        <v/>
      </c>
      <c r="AZ86" s="1" t="e">
        <f>IF(MATCH(AY86,AY$2:AY85,0)&gt;0,AY86+1,AY86)</f>
        <v>#VALUE!</v>
      </c>
      <c r="BA86" s="1" t="str">
        <f t="shared" si="35"/>
        <v/>
      </c>
    </row>
    <row r="87" spans="1:53" x14ac:dyDescent="0.25">
      <c r="A87" t="s">
        <v>5</v>
      </c>
      <c r="B87" t="s">
        <v>76</v>
      </c>
      <c r="D87" s="1" t="str">
        <f>'5.SWOT交互項排序'!L19</f>
        <v/>
      </c>
      <c r="E87" s="1" t="e">
        <f>IF(MATCH(D87,D$2:D86,0)&gt;0,D87+1,D87)</f>
        <v>#VALUE!</v>
      </c>
      <c r="F87" s="1" t="str">
        <f t="shared" si="28"/>
        <v/>
      </c>
      <c r="G87" s="1" t="e">
        <f>IF(MATCH(F87,F$2:F86,0)&gt;0,F87+1,F87)</f>
        <v>#VALUE!</v>
      </c>
      <c r="H87" s="1" t="str">
        <f t="shared" si="29"/>
        <v/>
      </c>
      <c r="P87" t="s">
        <v>5</v>
      </c>
      <c r="Q87" t="s">
        <v>42</v>
      </c>
      <c r="R87" s="1" t="str">
        <f>'4.校正SWOT方格'!V19</f>
        <v/>
      </c>
      <c r="S87" s="1" t="str">
        <f>'5.SWOT交互項排序'!V19</f>
        <v/>
      </c>
      <c r="T87" s="1" t="e">
        <f>IF(MATCH(S87,S$2:S86,0)&gt;0,S87+1,S87)</f>
        <v>#VALUE!</v>
      </c>
      <c r="U87" s="1" t="str">
        <f t="shared" si="30"/>
        <v/>
      </c>
      <c r="V87" s="1" t="e">
        <f>IF(MATCH(U87,U$2:U86,0)&gt;0,U87+1,U87)</f>
        <v>#VALUE!</v>
      </c>
      <c r="W87" s="1" t="str">
        <f t="shared" si="31"/>
        <v/>
      </c>
      <c r="AE87" t="s">
        <v>17</v>
      </c>
      <c r="AF87" t="s">
        <v>31</v>
      </c>
      <c r="AG87" s="1" t="str">
        <f>'4.校正SWOT方格'!L29</f>
        <v/>
      </c>
      <c r="AH87" s="1" t="str">
        <f>'5.SWOT交互項排序'!L29</f>
        <v/>
      </c>
      <c r="AI87" s="1" t="e">
        <f>IF(MATCH(AH87,AH$2:AH86,0)&gt;0,AH87+1,AH87)</f>
        <v>#VALUE!</v>
      </c>
      <c r="AJ87" s="1" t="str">
        <f t="shared" si="32"/>
        <v/>
      </c>
      <c r="AK87" s="1" t="e">
        <f>IF(MATCH(AJ87,AJ$2:AJ86,0)&gt;0,AJ87+1,AJ87)</f>
        <v>#VALUE!</v>
      </c>
      <c r="AL87" s="1" t="str">
        <f t="shared" si="33"/>
        <v/>
      </c>
      <c r="AT87" t="s">
        <v>17</v>
      </c>
      <c r="AU87" t="s">
        <v>42</v>
      </c>
      <c r="AV87" s="1" t="str">
        <f>'4.校正SWOT方格'!V29</f>
        <v/>
      </c>
      <c r="AW87" s="1" t="str">
        <f>'5.SWOT交互項排序'!V29</f>
        <v/>
      </c>
      <c r="AX87" s="1" t="e">
        <f>IF(MATCH(AW87,AW$2:AW86,0)&gt;0,AW87+1,AW87)</f>
        <v>#VALUE!</v>
      </c>
      <c r="AY87" s="1" t="str">
        <f t="shared" si="34"/>
        <v/>
      </c>
      <c r="AZ87" s="1" t="e">
        <f>IF(MATCH(AY87,AY$2:AY86,0)&gt;0,AY87+1,AY87)</f>
        <v>#VALUE!</v>
      </c>
      <c r="BA87" s="1" t="str">
        <f t="shared" si="35"/>
        <v/>
      </c>
    </row>
    <row r="88" spans="1:53" x14ac:dyDescent="0.25">
      <c r="A88" t="s">
        <v>6</v>
      </c>
      <c r="B88" t="s">
        <v>76</v>
      </c>
      <c r="D88" s="1" t="str">
        <f>'5.SWOT交互項排序'!L20</f>
        <v/>
      </c>
      <c r="E88" s="1" t="e">
        <f>IF(MATCH(D88,D$2:D87,0)&gt;0,D88+1,D88)</f>
        <v>#VALUE!</v>
      </c>
      <c r="F88" s="1" t="str">
        <f t="shared" si="28"/>
        <v/>
      </c>
      <c r="G88" s="1" t="e">
        <f>IF(MATCH(F88,F$2:F87,0)&gt;0,F88+1,F88)</f>
        <v>#VALUE!</v>
      </c>
      <c r="H88" s="1" t="str">
        <f t="shared" si="29"/>
        <v/>
      </c>
      <c r="P88" t="s">
        <v>6</v>
      </c>
      <c r="Q88" t="s">
        <v>42</v>
      </c>
      <c r="R88" s="1" t="str">
        <f>'4.校正SWOT方格'!V20</f>
        <v/>
      </c>
      <c r="S88" s="1" t="str">
        <f>'5.SWOT交互項排序'!V20</f>
        <v/>
      </c>
      <c r="T88" s="1" t="e">
        <f>IF(MATCH(S88,S$2:S87,0)&gt;0,S88+1,S88)</f>
        <v>#VALUE!</v>
      </c>
      <c r="U88" s="1" t="str">
        <f t="shared" si="30"/>
        <v/>
      </c>
      <c r="V88" s="1" t="e">
        <f>IF(MATCH(U88,U$2:U87,0)&gt;0,U88+1,U88)</f>
        <v>#VALUE!</v>
      </c>
      <c r="W88" s="1" t="str">
        <f t="shared" si="31"/>
        <v/>
      </c>
      <c r="AE88" t="s">
        <v>18</v>
      </c>
      <c r="AF88" t="s">
        <v>31</v>
      </c>
      <c r="AG88" s="1" t="str">
        <f>'4.校正SWOT方格'!L30</f>
        <v/>
      </c>
      <c r="AH88" s="1" t="str">
        <f>'5.SWOT交互項排序'!L30</f>
        <v/>
      </c>
      <c r="AI88" s="1" t="e">
        <f>IF(MATCH(AH88,AH$2:AH87,0)&gt;0,AH88+1,AH88)</f>
        <v>#VALUE!</v>
      </c>
      <c r="AJ88" s="1" t="str">
        <f t="shared" si="32"/>
        <v/>
      </c>
      <c r="AK88" s="1" t="e">
        <f>IF(MATCH(AJ88,AJ$2:AJ87,0)&gt;0,AJ88+1,AJ88)</f>
        <v>#VALUE!</v>
      </c>
      <c r="AL88" s="1" t="str">
        <f t="shared" si="33"/>
        <v/>
      </c>
      <c r="AT88" t="s">
        <v>18</v>
      </c>
      <c r="AU88" t="s">
        <v>42</v>
      </c>
      <c r="AV88" s="1" t="str">
        <f>'4.校正SWOT方格'!V30</f>
        <v/>
      </c>
      <c r="AW88" s="1" t="str">
        <f>'5.SWOT交互項排序'!V30</f>
        <v/>
      </c>
      <c r="AX88" s="1" t="e">
        <f>IF(MATCH(AW88,AW$2:AW87,0)&gt;0,AW88+1,AW88)</f>
        <v>#VALUE!</v>
      </c>
      <c r="AY88" s="1" t="str">
        <f t="shared" si="34"/>
        <v/>
      </c>
      <c r="AZ88" s="1" t="e">
        <f>IF(MATCH(AY88,AY$2:AY87,0)&gt;0,AY88+1,AY88)</f>
        <v>#VALUE!</v>
      </c>
      <c r="BA88" s="1" t="str">
        <f t="shared" si="35"/>
        <v/>
      </c>
    </row>
    <row r="89" spans="1:53" x14ac:dyDescent="0.25">
      <c r="A89" t="s">
        <v>7</v>
      </c>
      <c r="B89" t="s">
        <v>76</v>
      </c>
      <c r="D89" s="1" t="str">
        <f>'5.SWOT交互項排序'!L21</f>
        <v/>
      </c>
      <c r="E89" s="1" t="e">
        <f>IF(MATCH(D89,D$2:D88,0)&gt;0,D89+1,D89)</f>
        <v>#VALUE!</v>
      </c>
      <c r="F89" s="1" t="str">
        <f t="shared" si="28"/>
        <v/>
      </c>
      <c r="G89" s="1" t="e">
        <f>IF(MATCH(F89,F$2:F88,0)&gt;0,F89+1,F89)</f>
        <v>#VALUE!</v>
      </c>
      <c r="H89" s="1" t="str">
        <f t="shared" si="29"/>
        <v/>
      </c>
      <c r="P89" t="s">
        <v>7</v>
      </c>
      <c r="Q89" t="s">
        <v>42</v>
      </c>
      <c r="R89" s="1" t="str">
        <f>'4.校正SWOT方格'!V21</f>
        <v/>
      </c>
      <c r="S89" s="1" t="str">
        <f>'5.SWOT交互項排序'!V21</f>
        <v/>
      </c>
      <c r="T89" s="1" t="e">
        <f>IF(MATCH(S89,S$2:S88,0)&gt;0,S89+1,S89)</f>
        <v>#VALUE!</v>
      </c>
      <c r="U89" s="1" t="str">
        <f t="shared" si="30"/>
        <v/>
      </c>
      <c r="V89" s="1" t="e">
        <f>IF(MATCH(U89,U$2:U88,0)&gt;0,U89+1,U89)</f>
        <v>#VALUE!</v>
      </c>
      <c r="W89" s="1" t="str">
        <f t="shared" si="31"/>
        <v/>
      </c>
      <c r="AE89" t="s">
        <v>19</v>
      </c>
      <c r="AF89" t="s">
        <v>31</v>
      </c>
      <c r="AG89" s="1" t="str">
        <f>'4.校正SWOT方格'!L31</f>
        <v/>
      </c>
      <c r="AH89" s="1" t="str">
        <f>'5.SWOT交互項排序'!L31</f>
        <v/>
      </c>
      <c r="AI89" s="1" t="e">
        <f>IF(MATCH(AH89,AH$2:AH88,0)&gt;0,AH89+1,AH89)</f>
        <v>#VALUE!</v>
      </c>
      <c r="AJ89" s="1" t="str">
        <f t="shared" si="32"/>
        <v/>
      </c>
      <c r="AK89" s="1" t="e">
        <f>IF(MATCH(AJ89,AJ$2:AJ88,0)&gt;0,AJ89+1,AJ89)</f>
        <v>#VALUE!</v>
      </c>
      <c r="AL89" s="1" t="str">
        <f t="shared" si="33"/>
        <v/>
      </c>
      <c r="AT89" t="s">
        <v>19</v>
      </c>
      <c r="AU89" t="s">
        <v>42</v>
      </c>
      <c r="AV89" s="1" t="str">
        <f>'4.校正SWOT方格'!V31</f>
        <v/>
      </c>
      <c r="AW89" s="1" t="str">
        <f>'5.SWOT交互項排序'!V31</f>
        <v/>
      </c>
      <c r="AX89" s="1" t="e">
        <f>IF(MATCH(AW89,AW$2:AW88,0)&gt;0,AW89+1,AW89)</f>
        <v>#VALUE!</v>
      </c>
      <c r="AY89" s="1" t="str">
        <f t="shared" si="34"/>
        <v/>
      </c>
      <c r="AZ89" s="1" t="e">
        <f>IF(MATCH(AY89,AY$2:AY88,0)&gt;0,AY89+1,AY89)</f>
        <v>#VALUE!</v>
      </c>
      <c r="BA89" s="1" t="str">
        <f t="shared" si="35"/>
        <v/>
      </c>
    </row>
    <row r="90" spans="1:53" x14ac:dyDescent="0.25">
      <c r="A90" t="s">
        <v>8</v>
      </c>
      <c r="B90" t="s">
        <v>76</v>
      </c>
      <c r="D90" s="1" t="str">
        <f>'5.SWOT交互項排序'!L22</f>
        <v/>
      </c>
      <c r="E90" s="1" t="e">
        <f>IF(MATCH(D90,D$2:D89,0)&gt;0,D90+1,D90)</f>
        <v>#VALUE!</v>
      </c>
      <c r="F90" s="1" t="str">
        <f t="shared" si="28"/>
        <v/>
      </c>
      <c r="G90" s="1" t="e">
        <f>IF(MATCH(F90,F$2:F89,0)&gt;0,F90+1,F90)</f>
        <v>#VALUE!</v>
      </c>
      <c r="H90" s="1" t="str">
        <f t="shared" si="29"/>
        <v/>
      </c>
      <c r="P90" t="s">
        <v>8</v>
      </c>
      <c r="Q90" t="s">
        <v>42</v>
      </c>
      <c r="R90" s="1" t="str">
        <f>'4.校正SWOT方格'!V22</f>
        <v/>
      </c>
      <c r="S90" s="1" t="str">
        <f>'5.SWOT交互項排序'!V22</f>
        <v/>
      </c>
      <c r="T90" s="1" t="e">
        <f>IF(MATCH(S90,S$2:S89,0)&gt;0,S90+1,S90)</f>
        <v>#VALUE!</v>
      </c>
      <c r="U90" s="1" t="str">
        <f t="shared" si="30"/>
        <v/>
      </c>
      <c r="V90" s="1" t="e">
        <f>IF(MATCH(U90,U$2:U89,0)&gt;0,U90+1,U90)</f>
        <v>#VALUE!</v>
      </c>
      <c r="W90" s="1" t="str">
        <f t="shared" si="31"/>
        <v/>
      </c>
      <c r="AE90" t="s">
        <v>20</v>
      </c>
      <c r="AF90" t="s">
        <v>31</v>
      </c>
      <c r="AG90" s="1" t="str">
        <f>'4.校正SWOT方格'!L32</f>
        <v/>
      </c>
      <c r="AH90" s="1" t="str">
        <f>'5.SWOT交互項排序'!L32</f>
        <v/>
      </c>
      <c r="AI90" s="1" t="e">
        <f>IF(MATCH(AH90,AH$2:AH89,0)&gt;0,AH90+1,AH90)</f>
        <v>#VALUE!</v>
      </c>
      <c r="AJ90" s="1" t="str">
        <f t="shared" si="32"/>
        <v/>
      </c>
      <c r="AK90" s="1" t="e">
        <f>IF(MATCH(AJ90,AJ$2:AJ89,0)&gt;0,AJ90+1,AJ90)</f>
        <v>#VALUE!</v>
      </c>
      <c r="AL90" s="1" t="str">
        <f t="shared" si="33"/>
        <v/>
      </c>
      <c r="AT90" t="s">
        <v>20</v>
      </c>
      <c r="AU90" t="s">
        <v>42</v>
      </c>
      <c r="AV90" s="1" t="str">
        <f>'4.校正SWOT方格'!V32</f>
        <v/>
      </c>
      <c r="AW90" s="1" t="str">
        <f>'5.SWOT交互項排序'!V32</f>
        <v/>
      </c>
      <c r="AX90" s="1" t="e">
        <f>IF(MATCH(AW90,AW$2:AW89,0)&gt;0,AW90+1,AW90)</f>
        <v>#VALUE!</v>
      </c>
      <c r="AY90" s="1" t="str">
        <f t="shared" si="34"/>
        <v/>
      </c>
      <c r="AZ90" s="1" t="e">
        <f>IF(MATCH(AY90,AY$2:AY89,0)&gt;0,AY90+1,AY90)</f>
        <v>#VALUE!</v>
      </c>
      <c r="BA90" s="1" t="str">
        <f t="shared" si="35"/>
        <v/>
      </c>
    </row>
    <row r="91" spans="1:53" x14ac:dyDescent="0.25">
      <c r="A91" t="s">
        <v>9</v>
      </c>
      <c r="B91" t="s">
        <v>76</v>
      </c>
      <c r="D91" s="1" t="str">
        <f>'5.SWOT交互項排序'!L23</f>
        <v/>
      </c>
      <c r="E91" s="1" t="e">
        <f>IF(MATCH(D91,D$2:D90,0)&gt;0,D91+1,D91)</f>
        <v>#VALUE!</v>
      </c>
      <c r="F91" s="1" t="str">
        <f t="shared" si="28"/>
        <v/>
      </c>
      <c r="G91" s="1" t="e">
        <f>IF(MATCH(F91,F$2:F90,0)&gt;0,F91+1,F91)</f>
        <v>#VALUE!</v>
      </c>
      <c r="H91" s="1" t="str">
        <f t="shared" si="29"/>
        <v/>
      </c>
      <c r="P91" t="s">
        <v>9</v>
      </c>
      <c r="Q91" t="s">
        <v>42</v>
      </c>
      <c r="R91" s="1" t="str">
        <f>'4.校正SWOT方格'!V23</f>
        <v/>
      </c>
      <c r="S91" s="1" t="str">
        <f>'5.SWOT交互項排序'!V23</f>
        <v/>
      </c>
      <c r="T91" s="1" t="e">
        <f>IF(MATCH(S91,S$2:S90,0)&gt;0,S91+1,S91)</f>
        <v>#VALUE!</v>
      </c>
      <c r="U91" s="1" t="str">
        <f t="shared" si="30"/>
        <v/>
      </c>
      <c r="V91" s="1" t="e">
        <f>IF(MATCH(U91,U$2:U90,0)&gt;0,U91+1,U91)</f>
        <v>#VALUE!</v>
      </c>
      <c r="W91" s="1" t="str">
        <f t="shared" si="31"/>
        <v/>
      </c>
      <c r="AE91" t="s">
        <v>21</v>
      </c>
      <c r="AF91" t="s">
        <v>31</v>
      </c>
      <c r="AG91" s="1" t="str">
        <f>'4.校正SWOT方格'!L33</f>
        <v/>
      </c>
      <c r="AH91" s="1" t="str">
        <f>'5.SWOT交互項排序'!L33</f>
        <v/>
      </c>
      <c r="AI91" s="1" t="e">
        <f>IF(MATCH(AH91,AH$2:AH90,0)&gt;0,AH91+1,AH91)</f>
        <v>#VALUE!</v>
      </c>
      <c r="AJ91" s="1" t="str">
        <f t="shared" si="32"/>
        <v/>
      </c>
      <c r="AK91" s="1" t="e">
        <f>IF(MATCH(AJ91,AJ$2:AJ90,0)&gt;0,AJ91+1,AJ91)</f>
        <v>#VALUE!</v>
      </c>
      <c r="AL91" s="1" t="str">
        <f t="shared" si="33"/>
        <v/>
      </c>
      <c r="AT91" t="s">
        <v>21</v>
      </c>
      <c r="AU91" t="s">
        <v>42</v>
      </c>
      <c r="AV91" s="1" t="str">
        <f>'4.校正SWOT方格'!V33</f>
        <v/>
      </c>
      <c r="AW91" s="1" t="str">
        <f>'5.SWOT交互項排序'!V33</f>
        <v/>
      </c>
      <c r="AX91" s="1" t="e">
        <f>IF(MATCH(AW91,AW$2:AW90,0)&gt;0,AW91+1,AW91)</f>
        <v>#VALUE!</v>
      </c>
      <c r="AY91" s="1" t="str">
        <f t="shared" si="34"/>
        <v/>
      </c>
      <c r="AZ91" s="1" t="e">
        <f>IF(MATCH(AY91,AY$2:AY90,0)&gt;0,AY91+1,AY91)</f>
        <v>#VALUE!</v>
      </c>
      <c r="BA91" s="1" t="str">
        <f t="shared" si="35"/>
        <v/>
      </c>
    </row>
    <row r="92" spans="1:53" x14ac:dyDescent="0.25">
      <c r="A92" t="s">
        <v>0</v>
      </c>
      <c r="B92" t="s">
        <v>77</v>
      </c>
      <c r="C92" s="1" t="str">
        <f>'4.校正SWOT方格'!M14</f>
        <v/>
      </c>
      <c r="D92" s="1" t="str">
        <f>'5.SWOT交互項排序'!M14</f>
        <v/>
      </c>
      <c r="E92" s="1" t="e">
        <f>IF(MATCH(D92,D$2:D91,0)&gt;0,D92+1,D92)</f>
        <v>#VALUE!</v>
      </c>
      <c r="F92" s="1" t="str">
        <f t="shared" si="28"/>
        <v/>
      </c>
      <c r="G92" s="1" t="e">
        <f>IF(MATCH(F92,F$2:F91,0)&gt;0,F92+1,F92)</f>
        <v>#VALUE!</v>
      </c>
      <c r="H92" s="1" t="str">
        <f t="shared" si="29"/>
        <v/>
      </c>
      <c r="P92" t="s">
        <v>0</v>
      </c>
      <c r="Q92" t="s">
        <v>43</v>
      </c>
      <c r="R92" s="1" t="str">
        <f>'4.校正SWOT方格'!W14</f>
        <v/>
      </c>
      <c r="S92" s="1" t="str">
        <f>'5.SWOT交互項排序'!W14</f>
        <v/>
      </c>
      <c r="T92" s="1" t="e">
        <f>IF(MATCH(S92,S$2:S91,0)&gt;0,S92+1,S92)</f>
        <v>#VALUE!</v>
      </c>
      <c r="U92" s="1" t="str">
        <f t="shared" si="30"/>
        <v/>
      </c>
      <c r="V92" s="1" t="e">
        <f>IF(MATCH(U92,U$2:U91,0)&gt;0,U92+1,U92)</f>
        <v>#VALUE!</v>
      </c>
      <c r="W92" s="1" t="str">
        <f t="shared" si="31"/>
        <v/>
      </c>
      <c r="AE92" t="s">
        <v>11</v>
      </c>
      <c r="AF92" t="s">
        <v>32</v>
      </c>
      <c r="AG92" s="1" t="str">
        <f>'4.校正SWOT方格'!M24</f>
        <v/>
      </c>
      <c r="AH92" s="1" t="str">
        <f>'5.SWOT交互項排序'!M24</f>
        <v/>
      </c>
      <c r="AI92" s="1" t="e">
        <f>IF(MATCH(AH92,AH$2:AH91,0)&gt;0,AH92+1,AH92)</f>
        <v>#VALUE!</v>
      </c>
      <c r="AJ92" s="1" t="str">
        <f t="shared" si="32"/>
        <v/>
      </c>
      <c r="AK92" s="1" t="e">
        <f>IF(MATCH(AJ92,AJ$2:AJ91,0)&gt;0,AJ92+1,AJ92)</f>
        <v>#VALUE!</v>
      </c>
      <c r="AL92" s="1" t="str">
        <f t="shared" si="33"/>
        <v/>
      </c>
      <c r="AT92" t="s">
        <v>11</v>
      </c>
      <c r="AU92" t="s">
        <v>43</v>
      </c>
      <c r="AV92" s="1" t="str">
        <f>'4.校正SWOT方格'!W24</f>
        <v/>
      </c>
      <c r="AW92" s="1" t="str">
        <f>'5.SWOT交互項排序'!W24</f>
        <v/>
      </c>
      <c r="AX92" s="1" t="e">
        <f>IF(MATCH(AW92,AW$2:AW91,0)&gt;0,AW92+1,AW92)</f>
        <v>#VALUE!</v>
      </c>
      <c r="AY92" s="1" t="str">
        <f t="shared" si="34"/>
        <v/>
      </c>
      <c r="AZ92" s="1" t="e">
        <f>IF(MATCH(AY92,AY$2:AY91,0)&gt;0,AY92+1,AY92)</f>
        <v>#VALUE!</v>
      </c>
      <c r="BA92" s="1" t="str">
        <f t="shared" si="35"/>
        <v/>
      </c>
    </row>
    <row r="93" spans="1:53" x14ac:dyDescent="0.25">
      <c r="A93" t="s">
        <v>1</v>
      </c>
      <c r="B93" t="s">
        <v>77</v>
      </c>
      <c r="C93" s="1" t="str">
        <f>'4.校正SWOT方格'!M15</f>
        <v/>
      </c>
      <c r="D93" s="1" t="str">
        <f>'5.SWOT交互項排序'!M15</f>
        <v/>
      </c>
      <c r="E93" s="1" t="e">
        <f>IF(MATCH(D93,D$2:D92,0)&gt;0,D93+1,D93)</f>
        <v>#VALUE!</v>
      </c>
      <c r="F93" s="1" t="str">
        <f t="shared" si="28"/>
        <v/>
      </c>
      <c r="G93" s="1" t="e">
        <f>IF(MATCH(F93,F$2:F92,0)&gt;0,F93+1,F93)</f>
        <v>#VALUE!</v>
      </c>
      <c r="H93" s="1" t="str">
        <f t="shared" si="29"/>
        <v/>
      </c>
      <c r="P93" t="s">
        <v>1</v>
      </c>
      <c r="Q93" t="s">
        <v>43</v>
      </c>
      <c r="R93" s="1" t="str">
        <f>'4.校正SWOT方格'!W15</f>
        <v/>
      </c>
      <c r="S93" s="1" t="str">
        <f>'5.SWOT交互項排序'!W15</f>
        <v/>
      </c>
      <c r="T93" s="1" t="e">
        <f>IF(MATCH(S93,S$2:S92,0)&gt;0,S93+1,S93)</f>
        <v>#VALUE!</v>
      </c>
      <c r="U93" s="1" t="str">
        <f t="shared" si="30"/>
        <v/>
      </c>
      <c r="V93" s="1" t="e">
        <f>IF(MATCH(U93,U$2:U92,0)&gt;0,U93+1,U93)</f>
        <v>#VALUE!</v>
      </c>
      <c r="W93" s="1" t="str">
        <f t="shared" si="31"/>
        <v/>
      </c>
      <c r="AE93" t="s">
        <v>13</v>
      </c>
      <c r="AF93" t="s">
        <v>32</v>
      </c>
      <c r="AG93" s="1" t="str">
        <f>'4.校正SWOT方格'!M25</f>
        <v/>
      </c>
      <c r="AH93" s="1" t="str">
        <f>'5.SWOT交互項排序'!M25</f>
        <v/>
      </c>
      <c r="AI93" s="1" t="e">
        <f>IF(MATCH(AH93,AH$2:AH92,0)&gt;0,AH93+1,AH93)</f>
        <v>#VALUE!</v>
      </c>
      <c r="AJ93" s="1" t="str">
        <f t="shared" si="32"/>
        <v/>
      </c>
      <c r="AK93" s="1" t="e">
        <f>IF(MATCH(AJ93,AJ$2:AJ92,0)&gt;0,AJ93+1,AJ93)</f>
        <v>#VALUE!</v>
      </c>
      <c r="AL93" s="1" t="str">
        <f t="shared" si="33"/>
        <v/>
      </c>
      <c r="AT93" t="s">
        <v>13</v>
      </c>
      <c r="AU93" t="s">
        <v>43</v>
      </c>
      <c r="AV93" s="1" t="str">
        <f>'4.校正SWOT方格'!W25</f>
        <v/>
      </c>
      <c r="AW93" s="1" t="str">
        <f>'5.SWOT交互項排序'!W25</f>
        <v/>
      </c>
      <c r="AX93" s="1" t="e">
        <f>IF(MATCH(AW93,AW$2:AW92,0)&gt;0,AW93+1,AW93)</f>
        <v>#VALUE!</v>
      </c>
      <c r="AY93" s="1" t="str">
        <f t="shared" si="34"/>
        <v/>
      </c>
      <c r="AZ93" s="1" t="e">
        <f>IF(MATCH(AY93,AY$2:AY92,0)&gt;0,AY93+1,AY93)</f>
        <v>#VALUE!</v>
      </c>
      <c r="BA93" s="1" t="str">
        <f t="shared" si="35"/>
        <v/>
      </c>
    </row>
    <row r="94" spans="1:53" x14ac:dyDescent="0.25">
      <c r="A94" t="s">
        <v>2</v>
      </c>
      <c r="B94" t="s">
        <v>77</v>
      </c>
      <c r="C94" s="1" t="str">
        <f>'4.校正SWOT方格'!M16</f>
        <v/>
      </c>
      <c r="D94" s="1" t="str">
        <f>'5.SWOT交互項排序'!M16</f>
        <v/>
      </c>
      <c r="E94" s="1" t="e">
        <f>IF(MATCH(D94,D$2:D93,0)&gt;0,D94+1,D94)</f>
        <v>#VALUE!</v>
      </c>
      <c r="F94" s="1" t="str">
        <f t="shared" si="28"/>
        <v/>
      </c>
      <c r="G94" s="1" t="e">
        <f>IF(MATCH(F94,F$2:F93,0)&gt;0,F94+1,F94)</f>
        <v>#VALUE!</v>
      </c>
      <c r="H94" s="1" t="str">
        <f t="shared" si="29"/>
        <v/>
      </c>
      <c r="P94" t="s">
        <v>2</v>
      </c>
      <c r="Q94" t="s">
        <v>43</v>
      </c>
      <c r="R94" s="1" t="str">
        <f>'4.校正SWOT方格'!W16</f>
        <v/>
      </c>
      <c r="S94" s="1" t="str">
        <f>'5.SWOT交互項排序'!W16</f>
        <v/>
      </c>
      <c r="T94" s="1" t="e">
        <f>IF(MATCH(S94,S$2:S93,0)&gt;0,S94+1,S94)</f>
        <v>#VALUE!</v>
      </c>
      <c r="U94" s="1" t="str">
        <f t="shared" si="30"/>
        <v/>
      </c>
      <c r="V94" s="1" t="e">
        <f>IF(MATCH(U94,U$2:U93,0)&gt;0,U94+1,U94)</f>
        <v>#VALUE!</v>
      </c>
      <c r="W94" s="1" t="str">
        <f t="shared" si="31"/>
        <v/>
      </c>
      <c r="AE94" t="s">
        <v>14</v>
      </c>
      <c r="AF94" t="s">
        <v>32</v>
      </c>
      <c r="AG94" s="1" t="str">
        <f>'4.校正SWOT方格'!M26</f>
        <v/>
      </c>
      <c r="AH94" s="1" t="str">
        <f>'5.SWOT交互項排序'!M26</f>
        <v/>
      </c>
      <c r="AI94" s="1" t="e">
        <f>IF(MATCH(AH94,AH$2:AH93,0)&gt;0,AH94+1,AH94)</f>
        <v>#VALUE!</v>
      </c>
      <c r="AJ94" s="1" t="str">
        <f t="shared" si="32"/>
        <v/>
      </c>
      <c r="AK94" s="1" t="e">
        <f>IF(MATCH(AJ94,AJ$2:AJ93,0)&gt;0,AJ94+1,AJ94)</f>
        <v>#VALUE!</v>
      </c>
      <c r="AL94" s="1" t="str">
        <f t="shared" si="33"/>
        <v/>
      </c>
      <c r="AT94" t="s">
        <v>14</v>
      </c>
      <c r="AU94" t="s">
        <v>43</v>
      </c>
      <c r="AV94" s="1" t="str">
        <f>'4.校正SWOT方格'!W26</f>
        <v/>
      </c>
      <c r="AW94" s="1" t="str">
        <f>'5.SWOT交互項排序'!W26</f>
        <v/>
      </c>
      <c r="AX94" s="1" t="e">
        <f>IF(MATCH(AW94,AW$2:AW93,0)&gt;0,AW94+1,AW94)</f>
        <v>#VALUE!</v>
      </c>
      <c r="AY94" s="1" t="str">
        <f t="shared" si="34"/>
        <v/>
      </c>
      <c r="AZ94" s="1" t="e">
        <f>IF(MATCH(AY94,AY$2:AY93,0)&gt;0,AY94+1,AY94)</f>
        <v>#VALUE!</v>
      </c>
      <c r="BA94" s="1" t="str">
        <f t="shared" si="35"/>
        <v/>
      </c>
    </row>
    <row r="95" spans="1:53" x14ac:dyDescent="0.25">
      <c r="A95" t="s">
        <v>3</v>
      </c>
      <c r="B95" t="s">
        <v>77</v>
      </c>
      <c r="C95" s="1" t="str">
        <f>'4.校正SWOT方格'!M17</f>
        <v/>
      </c>
      <c r="D95" s="1" t="str">
        <f>'5.SWOT交互項排序'!M17</f>
        <v/>
      </c>
      <c r="E95" s="1" t="e">
        <f>IF(MATCH(D95,D$2:D94,0)&gt;0,D95+1,D95)</f>
        <v>#VALUE!</v>
      </c>
      <c r="F95" s="1" t="str">
        <f t="shared" si="28"/>
        <v/>
      </c>
      <c r="G95" s="1" t="e">
        <f>IF(MATCH(F95,F$2:F94,0)&gt;0,F95+1,F95)</f>
        <v>#VALUE!</v>
      </c>
      <c r="H95" s="1" t="str">
        <f t="shared" si="29"/>
        <v/>
      </c>
      <c r="P95" t="s">
        <v>3</v>
      </c>
      <c r="Q95" t="s">
        <v>43</v>
      </c>
      <c r="R95" s="1" t="str">
        <f>'4.校正SWOT方格'!W17</f>
        <v/>
      </c>
      <c r="S95" s="1" t="str">
        <f>'5.SWOT交互項排序'!W17</f>
        <v/>
      </c>
      <c r="T95" s="1" t="e">
        <f>IF(MATCH(S95,S$2:S94,0)&gt;0,S95+1,S95)</f>
        <v>#VALUE!</v>
      </c>
      <c r="U95" s="1" t="str">
        <f t="shared" si="30"/>
        <v/>
      </c>
      <c r="V95" s="1" t="e">
        <f>IF(MATCH(U95,U$2:U94,0)&gt;0,U95+1,U95)</f>
        <v>#VALUE!</v>
      </c>
      <c r="W95" s="1" t="str">
        <f t="shared" si="31"/>
        <v/>
      </c>
      <c r="AE95" t="s">
        <v>15</v>
      </c>
      <c r="AF95" t="s">
        <v>32</v>
      </c>
      <c r="AG95" s="1" t="str">
        <f>'4.校正SWOT方格'!M27</f>
        <v/>
      </c>
      <c r="AH95" s="1" t="str">
        <f>'5.SWOT交互項排序'!M27</f>
        <v/>
      </c>
      <c r="AI95" s="1" t="e">
        <f>IF(MATCH(AH95,AH$2:AH94,0)&gt;0,AH95+1,AH95)</f>
        <v>#VALUE!</v>
      </c>
      <c r="AJ95" s="1" t="str">
        <f t="shared" si="32"/>
        <v/>
      </c>
      <c r="AK95" s="1" t="e">
        <f>IF(MATCH(AJ95,AJ$2:AJ94,0)&gt;0,AJ95+1,AJ95)</f>
        <v>#VALUE!</v>
      </c>
      <c r="AL95" s="1" t="str">
        <f t="shared" si="33"/>
        <v/>
      </c>
      <c r="AT95" t="s">
        <v>15</v>
      </c>
      <c r="AU95" t="s">
        <v>43</v>
      </c>
      <c r="AV95" s="1" t="str">
        <f>'4.校正SWOT方格'!W27</f>
        <v/>
      </c>
      <c r="AW95" s="1" t="str">
        <f>'5.SWOT交互項排序'!W27</f>
        <v/>
      </c>
      <c r="AX95" s="1" t="e">
        <f>IF(MATCH(AW95,AW$2:AW94,0)&gt;0,AW95+1,AW95)</f>
        <v>#VALUE!</v>
      </c>
      <c r="AY95" s="1" t="str">
        <f t="shared" si="34"/>
        <v/>
      </c>
      <c r="AZ95" s="1" t="e">
        <f>IF(MATCH(AY95,AY$2:AY94,0)&gt;0,AY95+1,AY95)</f>
        <v>#VALUE!</v>
      </c>
      <c r="BA95" s="1" t="str">
        <f t="shared" si="35"/>
        <v/>
      </c>
    </row>
    <row r="96" spans="1:53" x14ac:dyDescent="0.25">
      <c r="A96" t="s">
        <v>4</v>
      </c>
      <c r="B96" t="s">
        <v>77</v>
      </c>
      <c r="C96" s="1" t="str">
        <f>'4.校正SWOT方格'!M18</f>
        <v/>
      </c>
      <c r="D96" s="1" t="str">
        <f>'5.SWOT交互項排序'!M18</f>
        <v/>
      </c>
      <c r="E96" s="1" t="e">
        <f>IF(MATCH(D96,D$2:D95,0)&gt;0,D96+1,D96)</f>
        <v>#VALUE!</v>
      </c>
      <c r="F96" s="1" t="str">
        <f t="shared" si="28"/>
        <v/>
      </c>
      <c r="G96" s="1" t="e">
        <f>IF(MATCH(F96,F$2:F95,0)&gt;0,F96+1,F96)</f>
        <v>#VALUE!</v>
      </c>
      <c r="H96" s="1" t="str">
        <f t="shared" si="29"/>
        <v/>
      </c>
      <c r="P96" t="s">
        <v>4</v>
      </c>
      <c r="Q96" t="s">
        <v>43</v>
      </c>
      <c r="R96" s="1" t="str">
        <f>'4.校正SWOT方格'!W18</f>
        <v/>
      </c>
      <c r="S96" s="1" t="str">
        <f>'5.SWOT交互項排序'!W18</f>
        <v/>
      </c>
      <c r="T96" s="1" t="e">
        <f>IF(MATCH(S96,S$2:S95,0)&gt;0,S96+1,S96)</f>
        <v>#VALUE!</v>
      </c>
      <c r="U96" s="1" t="str">
        <f t="shared" si="30"/>
        <v/>
      </c>
      <c r="V96" s="1" t="e">
        <f>IF(MATCH(U96,U$2:U95,0)&gt;0,U96+1,U96)</f>
        <v>#VALUE!</v>
      </c>
      <c r="W96" s="1" t="str">
        <f t="shared" si="31"/>
        <v/>
      </c>
      <c r="AE96" t="s">
        <v>16</v>
      </c>
      <c r="AF96" t="s">
        <v>32</v>
      </c>
      <c r="AG96" s="1" t="str">
        <f>'4.校正SWOT方格'!M28</f>
        <v/>
      </c>
      <c r="AH96" s="1" t="str">
        <f>'5.SWOT交互項排序'!M28</f>
        <v/>
      </c>
      <c r="AI96" s="1" t="e">
        <f>IF(MATCH(AH96,AH$2:AH95,0)&gt;0,AH96+1,AH96)</f>
        <v>#VALUE!</v>
      </c>
      <c r="AJ96" s="1" t="str">
        <f t="shared" si="32"/>
        <v/>
      </c>
      <c r="AK96" s="1" t="e">
        <f>IF(MATCH(AJ96,AJ$2:AJ95,0)&gt;0,AJ96+1,AJ96)</f>
        <v>#VALUE!</v>
      </c>
      <c r="AL96" s="1" t="str">
        <f t="shared" si="33"/>
        <v/>
      </c>
      <c r="AT96" t="s">
        <v>16</v>
      </c>
      <c r="AU96" t="s">
        <v>43</v>
      </c>
      <c r="AV96" s="1" t="str">
        <f>'4.校正SWOT方格'!W28</f>
        <v/>
      </c>
      <c r="AW96" s="1" t="str">
        <f>'5.SWOT交互項排序'!W28</f>
        <v/>
      </c>
      <c r="AX96" s="1" t="e">
        <f>IF(MATCH(AW96,AW$2:AW95,0)&gt;0,AW96+1,AW96)</f>
        <v>#VALUE!</v>
      </c>
      <c r="AY96" s="1" t="str">
        <f t="shared" si="34"/>
        <v/>
      </c>
      <c r="AZ96" s="1" t="e">
        <f>IF(MATCH(AY96,AY$2:AY95,0)&gt;0,AY96+1,AY96)</f>
        <v>#VALUE!</v>
      </c>
      <c r="BA96" s="1" t="str">
        <f t="shared" si="35"/>
        <v/>
      </c>
    </row>
    <row r="97" spans="1:53" x14ac:dyDescent="0.25">
      <c r="A97" t="s">
        <v>5</v>
      </c>
      <c r="B97" t="s">
        <v>77</v>
      </c>
      <c r="C97" s="1" t="str">
        <f>'4.校正SWOT方格'!M19</f>
        <v/>
      </c>
      <c r="D97" s="1" t="str">
        <f>'5.SWOT交互項排序'!M19</f>
        <v/>
      </c>
      <c r="E97" s="1" t="e">
        <f>IF(MATCH(D97,D$2:D96,0)&gt;0,D97+1,D97)</f>
        <v>#VALUE!</v>
      </c>
      <c r="F97" s="1" t="str">
        <f t="shared" si="28"/>
        <v/>
      </c>
      <c r="G97" s="1" t="e">
        <f>IF(MATCH(F97,F$2:F96,0)&gt;0,F97+1,F97)</f>
        <v>#VALUE!</v>
      </c>
      <c r="H97" s="1" t="str">
        <f t="shared" si="29"/>
        <v/>
      </c>
      <c r="P97" t="s">
        <v>5</v>
      </c>
      <c r="Q97" t="s">
        <v>43</v>
      </c>
      <c r="R97" s="1" t="str">
        <f>'4.校正SWOT方格'!W19</f>
        <v/>
      </c>
      <c r="S97" s="1" t="str">
        <f>'5.SWOT交互項排序'!W19</f>
        <v/>
      </c>
      <c r="T97" s="1" t="e">
        <f>IF(MATCH(S97,S$2:S96,0)&gt;0,S97+1,S97)</f>
        <v>#VALUE!</v>
      </c>
      <c r="U97" s="1" t="str">
        <f t="shared" si="30"/>
        <v/>
      </c>
      <c r="V97" s="1" t="e">
        <f>IF(MATCH(U97,U$2:U96,0)&gt;0,U97+1,U97)</f>
        <v>#VALUE!</v>
      </c>
      <c r="W97" s="1" t="str">
        <f t="shared" si="31"/>
        <v/>
      </c>
      <c r="AE97" t="s">
        <v>17</v>
      </c>
      <c r="AF97" t="s">
        <v>32</v>
      </c>
      <c r="AG97" s="1" t="str">
        <f>'4.校正SWOT方格'!M29</f>
        <v/>
      </c>
      <c r="AH97" s="1" t="str">
        <f>'5.SWOT交互項排序'!M29</f>
        <v/>
      </c>
      <c r="AI97" s="1" t="e">
        <f>IF(MATCH(AH97,AH$2:AH96,0)&gt;0,AH97+1,AH97)</f>
        <v>#VALUE!</v>
      </c>
      <c r="AJ97" s="1" t="str">
        <f t="shared" si="32"/>
        <v/>
      </c>
      <c r="AK97" s="1" t="e">
        <f>IF(MATCH(AJ97,AJ$2:AJ96,0)&gt;0,AJ97+1,AJ97)</f>
        <v>#VALUE!</v>
      </c>
      <c r="AL97" s="1" t="str">
        <f t="shared" si="33"/>
        <v/>
      </c>
      <c r="AT97" t="s">
        <v>17</v>
      </c>
      <c r="AU97" t="s">
        <v>43</v>
      </c>
      <c r="AV97" s="1" t="str">
        <f>'4.校正SWOT方格'!W29</f>
        <v/>
      </c>
      <c r="AW97" s="1" t="str">
        <f>'5.SWOT交互項排序'!W29</f>
        <v/>
      </c>
      <c r="AX97" s="1" t="e">
        <f>IF(MATCH(AW97,AW$2:AW96,0)&gt;0,AW97+1,AW97)</f>
        <v>#VALUE!</v>
      </c>
      <c r="AY97" s="1" t="str">
        <f t="shared" si="34"/>
        <v/>
      </c>
      <c r="AZ97" s="1" t="e">
        <f>IF(MATCH(AY97,AY$2:AY96,0)&gt;0,AY97+1,AY97)</f>
        <v>#VALUE!</v>
      </c>
      <c r="BA97" s="1" t="str">
        <f t="shared" si="35"/>
        <v/>
      </c>
    </row>
    <row r="98" spans="1:53" x14ac:dyDescent="0.25">
      <c r="A98" t="s">
        <v>6</v>
      </c>
      <c r="B98" t="s">
        <v>77</v>
      </c>
      <c r="C98" s="1" t="str">
        <f>'4.校正SWOT方格'!M20</f>
        <v/>
      </c>
      <c r="D98" s="1" t="str">
        <f>'5.SWOT交互項排序'!M20</f>
        <v/>
      </c>
      <c r="E98" s="1" t="e">
        <f>IF(MATCH(D98,D$2:D97,0)&gt;0,D98+1,D98)</f>
        <v>#VALUE!</v>
      </c>
      <c r="F98" s="1" t="str">
        <f t="shared" si="28"/>
        <v/>
      </c>
      <c r="G98" s="1" t="e">
        <f>IF(MATCH(F98,F$2:F97,0)&gt;0,F98+1,F98)</f>
        <v>#VALUE!</v>
      </c>
      <c r="H98" s="1" t="str">
        <f t="shared" si="29"/>
        <v/>
      </c>
      <c r="P98" t="s">
        <v>6</v>
      </c>
      <c r="Q98" t="s">
        <v>43</v>
      </c>
      <c r="R98" s="1" t="str">
        <f>'4.校正SWOT方格'!W20</f>
        <v/>
      </c>
      <c r="S98" s="1" t="str">
        <f>'5.SWOT交互項排序'!W20</f>
        <v/>
      </c>
      <c r="T98" s="1" t="e">
        <f>IF(MATCH(S98,S$2:S97,0)&gt;0,S98+1,S98)</f>
        <v>#VALUE!</v>
      </c>
      <c r="U98" s="1" t="str">
        <f t="shared" si="30"/>
        <v/>
      </c>
      <c r="V98" s="1" t="e">
        <f>IF(MATCH(U98,U$2:U97,0)&gt;0,U98+1,U98)</f>
        <v>#VALUE!</v>
      </c>
      <c r="W98" s="1" t="str">
        <f t="shared" si="31"/>
        <v/>
      </c>
      <c r="AE98" t="s">
        <v>18</v>
      </c>
      <c r="AF98" t="s">
        <v>32</v>
      </c>
      <c r="AG98" s="1" t="str">
        <f>'4.校正SWOT方格'!M30</f>
        <v/>
      </c>
      <c r="AH98" s="1" t="str">
        <f>'5.SWOT交互項排序'!M30</f>
        <v/>
      </c>
      <c r="AI98" s="1" t="e">
        <f>IF(MATCH(AH98,AH$2:AH97,0)&gt;0,AH98+1,AH98)</f>
        <v>#VALUE!</v>
      </c>
      <c r="AJ98" s="1" t="str">
        <f t="shared" si="32"/>
        <v/>
      </c>
      <c r="AK98" s="1" t="e">
        <f>IF(MATCH(AJ98,AJ$2:AJ97,0)&gt;0,AJ98+1,AJ98)</f>
        <v>#VALUE!</v>
      </c>
      <c r="AL98" s="1" t="str">
        <f t="shared" si="33"/>
        <v/>
      </c>
      <c r="AT98" t="s">
        <v>18</v>
      </c>
      <c r="AU98" t="s">
        <v>43</v>
      </c>
      <c r="AV98" s="1" t="str">
        <f>'4.校正SWOT方格'!W30</f>
        <v/>
      </c>
      <c r="AW98" s="1" t="str">
        <f>'5.SWOT交互項排序'!W30</f>
        <v/>
      </c>
      <c r="AX98" s="1" t="e">
        <f>IF(MATCH(AW98,AW$2:AW97,0)&gt;0,AW98+1,AW98)</f>
        <v>#VALUE!</v>
      </c>
      <c r="AY98" s="1" t="str">
        <f t="shared" si="34"/>
        <v/>
      </c>
      <c r="AZ98" s="1" t="e">
        <f>IF(MATCH(AY98,AY$2:AY97,0)&gt;0,AY98+1,AY98)</f>
        <v>#VALUE!</v>
      </c>
      <c r="BA98" s="1" t="str">
        <f t="shared" si="35"/>
        <v/>
      </c>
    </row>
    <row r="99" spans="1:53" x14ac:dyDescent="0.25">
      <c r="A99" t="s">
        <v>7</v>
      </c>
      <c r="B99" t="s">
        <v>77</v>
      </c>
      <c r="C99" s="1" t="str">
        <f>'4.校正SWOT方格'!M21</f>
        <v/>
      </c>
      <c r="D99" s="1" t="str">
        <f>'5.SWOT交互項排序'!M21</f>
        <v/>
      </c>
      <c r="E99" s="1" t="e">
        <f>IF(MATCH(D99,D$2:D98,0)&gt;0,D99+1,D99)</f>
        <v>#VALUE!</v>
      </c>
      <c r="F99" s="1" t="str">
        <f t="shared" si="28"/>
        <v/>
      </c>
      <c r="G99" s="1" t="e">
        <f>IF(MATCH(F99,F$2:F98,0)&gt;0,F99+1,F99)</f>
        <v>#VALUE!</v>
      </c>
      <c r="H99" s="1" t="str">
        <f t="shared" si="29"/>
        <v/>
      </c>
      <c r="P99" t="s">
        <v>7</v>
      </c>
      <c r="Q99" t="s">
        <v>43</v>
      </c>
      <c r="R99" s="1" t="str">
        <f>'4.校正SWOT方格'!W21</f>
        <v/>
      </c>
      <c r="S99" s="1" t="str">
        <f>'5.SWOT交互項排序'!W21</f>
        <v/>
      </c>
      <c r="T99" s="1" t="e">
        <f>IF(MATCH(S99,S$2:S98,0)&gt;0,S99+1,S99)</f>
        <v>#VALUE!</v>
      </c>
      <c r="U99" s="1" t="str">
        <f t="shared" si="30"/>
        <v/>
      </c>
      <c r="V99" s="1" t="e">
        <f>IF(MATCH(U99,U$2:U98,0)&gt;0,U99+1,U99)</f>
        <v>#VALUE!</v>
      </c>
      <c r="W99" s="1" t="str">
        <f t="shared" si="31"/>
        <v/>
      </c>
      <c r="AE99" t="s">
        <v>19</v>
      </c>
      <c r="AF99" t="s">
        <v>32</v>
      </c>
      <c r="AG99" s="1" t="str">
        <f>'4.校正SWOT方格'!M31</f>
        <v/>
      </c>
      <c r="AH99" s="1" t="str">
        <f>'5.SWOT交互項排序'!M31</f>
        <v/>
      </c>
      <c r="AI99" s="1" t="e">
        <f>IF(MATCH(AH99,AH$2:AH98,0)&gt;0,AH99+1,AH99)</f>
        <v>#VALUE!</v>
      </c>
      <c r="AJ99" s="1" t="str">
        <f t="shared" si="32"/>
        <v/>
      </c>
      <c r="AK99" s="1" t="e">
        <f>IF(MATCH(AJ99,AJ$2:AJ98,0)&gt;0,AJ99+1,AJ99)</f>
        <v>#VALUE!</v>
      </c>
      <c r="AL99" s="1" t="str">
        <f t="shared" si="33"/>
        <v/>
      </c>
      <c r="AT99" t="s">
        <v>19</v>
      </c>
      <c r="AU99" t="s">
        <v>43</v>
      </c>
      <c r="AV99" s="1" t="str">
        <f>'4.校正SWOT方格'!W31</f>
        <v/>
      </c>
      <c r="AW99" s="1" t="str">
        <f>'5.SWOT交互項排序'!W31</f>
        <v/>
      </c>
      <c r="AX99" s="1" t="e">
        <f>IF(MATCH(AW99,AW$2:AW98,0)&gt;0,AW99+1,AW99)</f>
        <v>#VALUE!</v>
      </c>
      <c r="AY99" s="1" t="str">
        <f t="shared" si="34"/>
        <v/>
      </c>
      <c r="AZ99" s="1" t="e">
        <f>IF(MATCH(AY99,AY$2:AY98,0)&gt;0,AY99+1,AY99)</f>
        <v>#VALUE!</v>
      </c>
      <c r="BA99" s="1" t="str">
        <f t="shared" si="35"/>
        <v/>
      </c>
    </row>
    <row r="100" spans="1:53" x14ac:dyDescent="0.25">
      <c r="A100" t="s">
        <v>8</v>
      </c>
      <c r="B100" t="s">
        <v>77</v>
      </c>
      <c r="C100" s="1" t="str">
        <f>'4.校正SWOT方格'!M22</f>
        <v/>
      </c>
      <c r="D100" s="1" t="str">
        <f>'5.SWOT交互項排序'!M22</f>
        <v/>
      </c>
      <c r="E100" s="1" t="e">
        <f>IF(MATCH(D100,D$2:D99,0)&gt;0,D100+1,D100)</f>
        <v>#VALUE!</v>
      </c>
      <c r="F100" s="1" t="str">
        <f t="shared" si="28"/>
        <v/>
      </c>
      <c r="G100" s="1" t="e">
        <f>IF(MATCH(F100,F$2:F99,0)&gt;0,F100+1,F100)</f>
        <v>#VALUE!</v>
      </c>
      <c r="H100" s="1" t="str">
        <f t="shared" si="29"/>
        <v/>
      </c>
      <c r="P100" t="s">
        <v>8</v>
      </c>
      <c r="Q100" t="s">
        <v>43</v>
      </c>
      <c r="R100" s="1" t="str">
        <f>'4.校正SWOT方格'!W22</f>
        <v/>
      </c>
      <c r="S100" s="1" t="str">
        <f>'5.SWOT交互項排序'!W22</f>
        <v/>
      </c>
      <c r="T100" s="1" t="e">
        <f>IF(MATCH(S100,S$2:S99,0)&gt;0,S100+1,S100)</f>
        <v>#VALUE!</v>
      </c>
      <c r="U100" s="1" t="str">
        <f t="shared" si="30"/>
        <v/>
      </c>
      <c r="V100" s="1" t="e">
        <f>IF(MATCH(U100,U$2:U99,0)&gt;0,U100+1,U100)</f>
        <v>#VALUE!</v>
      </c>
      <c r="W100" s="1" t="str">
        <f t="shared" si="31"/>
        <v/>
      </c>
      <c r="AE100" t="s">
        <v>20</v>
      </c>
      <c r="AF100" t="s">
        <v>32</v>
      </c>
      <c r="AG100" s="1" t="str">
        <f>'4.校正SWOT方格'!M32</f>
        <v/>
      </c>
      <c r="AH100" s="1" t="str">
        <f>'5.SWOT交互項排序'!M32</f>
        <v/>
      </c>
      <c r="AI100" s="1" t="e">
        <f>IF(MATCH(AH100,AH$2:AH99,0)&gt;0,AH100+1,AH100)</f>
        <v>#VALUE!</v>
      </c>
      <c r="AJ100" s="1" t="str">
        <f t="shared" si="32"/>
        <v/>
      </c>
      <c r="AK100" s="1" t="e">
        <f>IF(MATCH(AJ100,AJ$2:AJ99,0)&gt;0,AJ100+1,AJ100)</f>
        <v>#VALUE!</v>
      </c>
      <c r="AL100" s="1" t="str">
        <f t="shared" si="33"/>
        <v/>
      </c>
      <c r="AT100" t="s">
        <v>20</v>
      </c>
      <c r="AU100" t="s">
        <v>43</v>
      </c>
      <c r="AV100" s="1" t="str">
        <f>'4.校正SWOT方格'!W32</f>
        <v/>
      </c>
      <c r="AW100" s="1" t="str">
        <f>'5.SWOT交互項排序'!W32</f>
        <v/>
      </c>
      <c r="AX100" s="1" t="e">
        <f>IF(MATCH(AW100,AW$2:AW99,0)&gt;0,AW100+1,AW100)</f>
        <v>#VALUE!</v>
      </c>
      <c r="AY100" s="1" t="str">
        <f t="shared" si="34"/>
        <v/>
      </c>
      <c r="AZ100" s="1" t="e">
        <f>IF(MATCH(AY100,AY$2:AY99,0)&gt;0,AY100+1,AY100)</f>
        <v>#VALUE!</v>
      </c>
      <c r="BA100" s="1" t="str">
        <f t="shared" si="35"/>
        <v/>
      </c>
    </row>
    <row r="101" spans="1:53" x14ac:dyDescent="0.25">
      <c r="A101" t="s">
        <v>9</v>
      </c>
      <c r="B101" t="s">
        <v>77</v>
      </c>
      <c r="C101" s="1" t="str">
        <f>'4.校正SWOT方格'!M23</f>
        <v/>
      </c>
      <c r="D101" s="1" t="str">
        <f>'5.SWOT交互項排序'!M23</f>
        <v/>
      </c>
      <c r="E101" s="1" t="e">
        <f>IF(MATCH(D101,D$2:D100,0)&gt;0,D101+1,D101)</f>
        <v>#VALUE!</v>
      </c>
      <c r="F101" s="1" t="str">
        <f t="shared" si="28"/>
        <v/>
      </c>
      <c r="G101" s="1" t="e">
        <f>IF(MATCH(F101,F$2:F100,0)&gt;0,F101+1,F101)</f>
        <v>#VALUE!</v>
      </c>
      <c r="H101" s="1" t="str">
        <f t="shared" si="29"/>
        <v/>
      </c>
      <c r="P101" t="s">
        <v>9</v>
      </c>
      <c r="Q101" t="s">
        <v>43</v>
      </c>
      <c r="R101" s="1" t="str">
        <f>'4.校正SWOT方格'!W23</f>
        <v/>
      </c>
      <c r="S101" s="1" t="str">
        <f>'5.SWOT交互項排序'!W23</f>
        <v/>
      </c>
      <c r="T101" s="1" t="e">
        <f>IF(MATCH(S101,S$2:S100,0)&gt;0,S101+1,S101)</f>
        <v>#VALUE!</v>
      </c>
      <c r="U101" s="1" t="str">
        <f t="shared" si="30"/>
        <v/>
      </c>
      <c r="V101" s="1" t="e">
        <f>IF(MATCH(U101,U$2:U100,0)&gt;0,U101+1,U101)</f>
        <v>#VALUE!</v>
      </c>
      <c r="W101" s="1" t="str">
        <f t="shared" si="31"/>
        <v/>
      </c>
      <c r="AE101" t="s">
        <v>21</v>
      </c>
      <c r="AF101" t="s">
        <v>32</v>
      </c>
      <c r="AG101" s="1" t="str">
        <f>'4.校正SWOT方格'!M33</f>
        <v/>
      </c>
      <c r="AH101" s="1" t="str">
        <f>'5.SWOT交互項排序'!M33</f>
        <v/>
      </c>
      <c r="AI101" s="1" t="e">
        <f>IF(MATCH(AH101,AH$2:AH100,0)&gt;0,AH101+1,AH101)</f>
        <v>#VALUE!</v>
      </c>
      <c r="AJ101" s="1" t="str">
        <f t="shared" si="32"/>
        <v/>
      </c>
      <c r="AK101" s="1" t="e">
        <f>IF(MATCH(AJ101,AJ$2:AJ100,0)&gt;0,AJ101+1,AJ101)</f>
        <v>#VALUE!</v>
      </c>
      <c r="AL101" s="1" t="str">
        <f t="shared" si="33"/>
        <v/>
      </c>
      <c r="AT101" t="s">
        <v>21</v>
      </c>
      <c r="AU101" t="s">
        <v>43</v>
      </c>
      <c r="AV101" s="1" t="str">
        <f>'4.校正SWOT方格'!W33</f>
        <v/>
      </c>
      <c r="AW101" s="1" t="str">
        <f>'5.SWOT交互項排序'!W33</f>
        <v/>
      </c>
      <c r="AX101" s="1" t="e">
        <f>IF(MATCH(AW101,AW$2:AW100,0)&gt;0,AW101+1,AW101)</f>
        <v>#VALUE!</v>
      </c>
      <c r="AY101" s="1" t="str">
        <f t="shared" si="34"/>
        <v/>
      </c>
      <c r="AZ101" s="1" t="e">
        <f>IF(MATCH(AY101,AY$2:AY100,0)&gt;0,AY101+1,AY101)</f>
        <v>#VALUE!</v>
      </c>
      <c r="BA101" s="1" t="str">
        <f t="shared" si="35"/>
        <v/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42"/>
  <sheetViews>
    <sheetView zoomScale="130" zoomScaleNormal="13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B11" sqref="BB11"/>
    </sheetView>
  </sheetViews>
  <sheetFormatPr defaultRowHeight="15.75" x14ac:dyDescent="0.25"/>
  <cols>
    <col min="1" max="1" width="7.875" style="4" customWidth="1"/>
    <col min="2" max="2" width="11.5" style="4" customWidth="1"/>
    <col min="3" max="3" width="9" style="28"/>
    <col min="4" max="4" width="7" style="28" customWidth="1"/>
    <col min="5" max="5" width="11.5" style="4" customWidth="1"/>
    <col min="6" max="6" width="9" style="28"/>
    <col min="7" max="7" width="5.125" style="28" customWidth="1"/>
    <col min="8" max="8" width="10.75" style="4" customWidth="1"/>
    <col min="9" max="9" width="9" style="28"/>
    <col min="10" max="10" width="5.25" style="28" customWidth="1"/>
    <col min="11" max="11" width="11.125" style="4" customWidth="1"/>
    <col min="12" max="12" width="9" style="28"/>
    <col min="13" max="13" width="5.125" style="28" customWidth="1"/>
    <col min="14" max="14" width="3" style="15" customWidth="1"/>
    <col min="15" max="15" width="9" style="15" hidden="1" customWidth="1"/>
    <col min="16" max="16" width="8.25" style="15" hidden="1" customWidth="1"/>
    <col min="17" max="17" width="4.25" style="15" hidden="1" customWidth="1"/>
    <col min="18" max="18" width="9" style="15" hidden="1" customWidth="1"/>
    <col min="19" max="19" width="5.25" style="15" hidden="1" customWidth="1"/>
    <col min="20" max="20" width="9" style="15" hidden="1" customWidth="1"/>
    <col min="21" max="21" width="5.375" style="15" hidden="1" customWidth="1"/>
    <col min="22" max="22" width="9" style="15" hidden="1" customWidth="1"/>
    <col min="23" max="23" width="5" style="15" hidden="1" customWidth="1"/>
    <col min="24" max="24" width="9" style="15" hidden="1" customWidth="1"/>
    <col min="25" max="25" width="4.875" style="15" hidden="1" customWidth="1"/>
    <col min="26" max="26" width="9" style="15" hidden="1" customWidth="1"/>
    <col min="27" max="27" width="5.5" style="15" hidden="1" customWidth="1"/>
    <col min="28" max="28" width="9" style="15" hidden="1" customWidth="1"/>
    <col min="29" max="29" width="5.5" style="15" hidden="1" customWidth="1"/>
    <col min="30" max="30" width="2.125" style="15" hidden="1" customWidth="1"/>
    <col min="31" max="31" width="7.25" style="15" hidden="1" customWidth="1"/>
    <col min="32" max="32" width="3.75" style="15" hidden="1" customWidth="1"/>
    <col min="33" max="33" width="6.5" style="15" hidden="1" customWidth="1"/>
    <col min="34" max="34" width="3.75" style="15" hidden="1" customWidth="1"/>
    <col min="35" max="35" width="4.375" style="15" hidden="1" customWidth="1"/>
    <col min="36" max="36" width="9" style="15" hidden="1" customWidth="1"/>
    <col min="37" max="37" width="6.125" style="15" hidden="1" customWidth="1"/>
    <col min="38" max="38" width="5.5" style="15" hidden="1" customWidth="1"/>
    <col min="39" max="39" width="6.5" style="15" hidden="1" customWidth="1"/>
    <col min="40" max="40" width="3.75" style="15" hidden="1" customWidth="1"/>
    <col min="41" max="41" width="4.375" style="15" hidden="1" customWidth="1"/>
    <col min="42" max="42" width="9" style="15" hidden="1" customWidth="1"/>
    <col min="43" max="43" width="3.75" style="15" hidden="1" customWidth="1"/>
    <col min="44" max="44" width="9" style="15" hidden="1" customWidth="1"/>
    <col min="45" max="45" width="3.375" style="15" hidden="1" customWidth="1"/>
    <col min="46" max="46" width="9" style="15" hidden="1" customWidth="1"/>
    <col min="47" max="76" width="9" style="15"/>
    <col min="77" max="16384" width="9" style="3"/>
  </cols>
  <sheetData>
    <row r="1" spans="1:46" ht="16.5" x14ac:dyDescent="0.25">
      <c r="B1" s="31" t="s">
        <v>81</v>
      </c>
      <c r="E1" s="32" t="s">
        <v>82</v>
      </c>
      <c r="H1" s="32" t="s">
        <v>83</v>
      </c>
      <c r="K1" s="32" t="s">
        <v>84</v>
      </c>
      <c r="L1" s="29"/>
      <c r="M1" s="29"/>
      <c r="N1" s="14"/>
    </row>
    <row r="2" spans="1:46" ht="16.5" x14ac:dyDescent="0.25">
      <c r="A2" s="2" t="s">
        <v>85</v>
      </c>
      <c r="B2" s="39" t="s">
        <v>107</v>
      </c>
      <c r="C2" s="34" t="s">
        <v>86</v>
      </c>
      <c r="D2" s="34" t="s">
        <v>155</v>
      </c>
      <c r="E2" s="66" t="s">
        <v>107</v>
      </c>
      <c r="F2" s="34" t="s">
        <v>86</v>
      </c>
      <c r="G2" s="34" t="s">
        <v>155</v>
      </c>
      <c r="H2" s="66" t="s">
        <v>107</v>
      </c>
      <c r="I2" s="34" t="s">
        <v>86</v>
      </c>
      <c r="J2" s="34" t="s">
        <v>155</v>
      </c>
      <c r="K2" s="66" t="s">
        <v>107</v>
      </c>
      <c r="L2" s="34" t="s">
        <v>86</v>
      </c>
      <c r="M2" s="34" t="s">
        <v>155</v>
      </c>
      <c r="N2" s="14"/>
      <c r="AE2" s="16" t="s">
        <v>108</v>
      </c>
      <c r="AK2" s="16" t="s">
        <v>109</v>
      </c>
      <c r="AR2" s="74" t="s">
        <v>136</v>
      </c>
    </row>
    <row r="3" spans="1:46" x14ac:dyDescent="0.25">
      <c r="A3" s="6">
        <v>1</v>
      </c>
      <c r="B3" s="6" t="str">
        <f ca="1">IF(ISERROR(SWOT交互項!M2),"",SWOT交互項!M2)</f>
        <v>S4O1</v>
      </c>
      <c r="C3" s="30">
        <f ca="1">IF(ISERROR(SWOT交互項!N2),"",SWOT交互項!N2)</f>
        <v>5.9791303715506992</v>
      </c>
      <c r="D3" s="92">
        <f ca="1">IF(ISERROR(SWOT交互項!M2),"",OFFSET(AC$2,MATCH(B3,P$3:P$42,0),0))</f>
        <v>2</v>
      </c>
      <c r="E3" s="7" t="str">
        <f ca="1">IF(ISERROR(SWOT交互項!AB2),"",SWOT交互項!AB2)</f>
        <v>S4T1</v>
      </c>
      <c r="F3" s="30">
        <f ca="1">IF(ISERROR(SWOT交互項!AC2),"",SWOT交互項!AC2)</f>
        <v>5.5</v>
      </c>
      <c r="G3" s="92">
        <f ca="1">IF(ISERROR(SWOT交互項!AB2),"",OFFSET(AC$2,MATCH(E3,P$3:P$42,0),0))</f>
        <v>8</v>
      </c>
      <c r="H3" s="7" t="str">
        <f ca="1">IF(ISERROR(SWOT交互項!AQ2),"",SWOT交互項!AQ2)</f>
        <v>W4O1</v>
      </c>
      <c r="I3" s="30">
        <f ca="1">IF(ISERROR(SWOT交互項!AR2),"",SWOT交互項!AR2)</f>
        <v>6.2449979983983983</v>
      </c>
      <c r="J3" s="92">
        <f ca="1">IF(ISERROR(SWOT交互項!AQ2),"",OFFSET(AC$2,MATCH(H3,P$3:P$42,0),0))</f>
        <v>1</v>
      </c>
      <c r="K3" s="7" t="str">
        <f ca="1">IF(ISERROR(SWOT交互項!BF2),"",SWOT交互項!BF2)</f>
        <v>W4T1</v>
      </c>
      <c r="L3" s="30">
        <f ca="1">IF(ISERROR(SWOT交互項!BG2),"",SWOT交互項!BG2)</f>
        <v>5.7445626465380286</v>
      </c>
      <c r="M3" s="92">
        <f ca="1">IF(ISERROR(SWOT交互項!BF2),"",OFFSET(AC$2,MATCH(K3,P$3:P$42,0),0))</f>
        <v>4</v>
      </c>
      <c r="O3" s="64">
        <f ca="1">C3</f>
        <v>5.9791303715506992</v>
      </c>
      <c r="P3" s="15" t="str">
        <f ca="1">B3</f>
        <v>S4O1</v>
      </c>
      <c r="Q3" s="15">
        <f ca="1">IF(O3="","",RANK(O3,O$3:O$42,0))</f>
        <v>2</v>
      </c>
      <c r="R3" s="15">
        <f t="shared" ref="R3:AC3" ca="1" si="0">Q3</f>
        <v>2</v>
      </c>
      <c r="S3" s="15">
        <f t="shared" ca="1" si="0"/>
        <v>2</v>
      </c>
      <c r="T3" s="15">
        <f t="shared" ca="1" si="0"/>
        <v>2</v>
      </c>
      <c r="U3" s="15">
        <f t="shared" ca="1" si="0"/>
        <v>2</v>
      </c>
      <c r="V3" s="15">
        <f t="shared" ca="1" si="0"/>
        <v>2</v>
      </c>
      <c r="W3" s="15">
        <f t="shared" ca="1" si="0"/>
        <v>2</v>
      </c>
      <c r="X3" s="15">
        <f t="shared" ca="1" si="0"/>
        <v>2</v>
      </c>
      <c r="Y3" s="15">
        <f t="shared" ca="1" si="0"/>
        <v>2</v>
      </c>
      <c r="Z3" s="15">
        <f t="shared" ca="1" si="0"/>
        <v>2</v>
      </c>
      <c r="AA3" s="15">
        <f t="shared" ca="1" si="0"/>
        <v>2</v>
      </c>
      <c r="AB3" s="15">
        <f t="shared" ca="1" si="0"/>
        <v>2</v>
      </c>
      <c r="AC3" s="15">
        <f t="shared" ca="1" si="0"/>
        <v>2</v>
      </c>
      <c r="AE3" s="15" t="str">
        <f ca="1">LEFT(P3,SEARCH("O",P3)-1)</f>
        <v>S4</v>
      </c>
      <c r="AF3" s="15">
        <f ca="1">MATCH(AE3,'1.設定項目名稱'!K$2:K$21,0)</f>
        <v>4</v>
      </c>
      <c r="AG3" s="15" t="e">
        <f ca="1">LEFT(P3,SEARCH("T",P3)-1)</f>
        <v>#VALUE!</v>
      </c>
      <c r="AH3" s="15" t="e">
        <f ca="1">MATCH(AG3,'1.設定項目名稱'!K$2:K$21,0)</f>
        <v>#VALUE!</v>
      </c>
      <c r="AI3" s="15">
        <f ca="1">IF(ISERROR(AE3),AH3,AF3)</f>
        <v>4</v>
      </c>
      <c r="AJ3" s="15" t="str">
        <f ca="1">OFFSET('1.設定項目名稱'!L$1,'6.SWOT優先交互項'!AI3,0)</f>
        <v>家長和社區關心和樂意協助學校</v>
      </c>
      <c r="AK3" s="15" t="str">
        <f ca="1">RIGHT(P3,LEN(P3)-SEARCH("O",P3)+1)</f>
        <v>O1</v>
      </c>
      <c r="AL3" s="15">
        <f ca="1">MATCH(AK3,'1.設定項目名稱'!N$2:N$21,0)</f>
        <v>1</v>
      </c>
      <c r="AM3" s="15" t="e">
        <f ca="1">RIGHT(P3,LEN(P3)-SEARCH("T",P3)+1)</f>
        <v>#VALUE!</v>
      </c>
      <c r="AN3" s="15" t="e">
        <f ca="1">MATCH(AM3,'1.設定項目名稱'!N$2:N$21,0)</f>
        <v>#VALUE!</v>
      </c>
      <c r="AO3" s="15">
        <f ca="1">IF(ISERROR(AK3),AN3,AL3)</f>
        <v>1</v>
      </c>
      <c r="AP3" s="15" t="str">
        <f ca="1">OFFSET('1.設定項目名稱'!O$1,'6.SWOT優先交互項'!AO3,0)</f>
        <v>教育局積極補助學校設備更新供專案申請</v>
      </c>
      <c r="AR3" s="15">
        <f ca="1">10*(AI3&lt;11)+20*(AI3&gt;10)+(AO3&lt;11)+2*(AO3&gt;10)</f>
        <v>11</v>
      </c>
      <c r="AS3" s="15">
        <f ca="1">1*(AR3=11)+2*(AR3=12)+3*(AR3=21)+4*(AR3=22)</f>
        <v>1</v>
      </c>
      <c r="AT3" s="15" t="str">
        <f ca="1">CHOOSE(AS3,"積極推展(S,O)","降低傷害(S,T)","改善弱點(W,O)","迴避威脅(W,T)")</f>
        <v>積極推展(S,O)</v>
      </c>
    </row>
    <row r="4" spans="1:46" x14ac:dyDescent="0.25">
      <c r="A4" s="5">
        <v>2</v>
      </c>
      <c r="B4" s="5" t="str">
        <f ca="1">IF(ISERROR(SWOT交互項!M3),"",SWOT交互項!M3)</f>
        <v>S2O1</v>
      </c>
      <c r="C4" s="29">
        <f ca="1">IF(ISERROR(SWOT交互項!N3),"",SWOT交互項!N3)</f>
        <v>5.7008771254956896</v>
      </c>
      <c r="D4" s="93">
        <f ca="1">IF(ISERROR(SWOT交互項!M3),"",OFFSET(AC$2,MATCH(B4,P$3:P$42,0),0))</f>
        <v>5</v>
      </c>
      <c r="E4" s="16" t="str">
        <f ca="1">IF(ISERROR(SWOT交互項!AB3),"",SWOT交互項!AB3)</f>
        <v>S2T1</v>
      </c>
      <c r="F4" s="29">
        <f ca="1">IF(ISERROR(SWOT交互項!AC3),"",SWOT交互項!AC3)</f>
        <v>5.2440442408507577</v>
      </c>
      <c r="G4" s="93">
        <f ca="1">IF(ISERROR(SWOT交互項!AB3),"",OFFSET(AC$2,MATCH(E4,P$3:P$42,0),0))</f>
        <v>15</v>
      </c>
      <c r="H4" s="16" t="str">
        <f ca="1">IF(ISERROR(SWOT交互項!AQ3),"",SWOT交互項!AQ3)</f>
        <v>W4O4</v>
      </c>
      <c r="I4" s="29">
        <f ca="1">IF(ISERROR(SWOT交互項!AR3),"",SWOT交互項!AR3)</f>
        <v>5.7445626465380286</v>
      </c>
      <c r="J4" s="93">
        <f ca="1">IF(ISERROR(SWOT交互項!AQ3),"",OFFSET(AC$2,MATCH(H4,P$3:P$42,0),0))</f>
        <v>3</v>
      </c>
      <c r="K4" s="16" t="str">
        <f ca="1">IF(ISERROR(SWOT交互項!BF3),"",SWOT交互項!BF3)</f>
        <v>W4T3</v>
      </c>
      <c r="L4" s="29">
        <f ca="1">IF(ISERROR(SWOT交互項!BG3),"",SWOT交互項!BG3)</f>
        <v>5.4772255750516612</v>
      </c>
      <c r="M4" s="93">
        <f ca="1">IF(ISERROR(SWOT交互項!BF3),"",OFFSET(AC$2,MATCH(K4,P$3:P$42,0),0))</f>
        <v>9</v>
      </c>
      <c r="O4" s="64">
        <f t="shared" ref="O4:O12" ca="1" si="1">C4</f>
        <v>5.7008771254956896</v>
      </c>
      <c r="P4" s="15" t="str">
        <f t="shared" ref="P4:P12" ca="1" si="2">B4</f>
        <v>S2O1</v>
      </c>
      <c r="Q4" s="15">
        <f t="shared" ref="Q4:Q42" ca="1" si="3">IF(O4="","",RANK(O4,O$3:O$42,0))</f>
        <v>5</v>
      </c>
      <c r="R4" s="15" t="e">
        <f ca="1">IF(MATCH(Q4,Q$3:Q3,0)&gt;0,Q4+1,Q4)</f>
        <v>#N/A</v>
      </c>
      <c r="S4" s="15">
        <f ca="1">IF(ISERROR(R4),Q4,R4)</f>
        <v>5</v>
      </c>
      <c r="T4" s="15" t="e">
        <f ca="1">IF(MATCH(S4,S$3:S3,0)&gt;0,S4+1,S4)</f>
        <v>#N/A</v>
      </c>
      <c r="U4" s="15">
        <f ca="1">IF(ISERROR(T4),S4,T4)</f>
        <v>5</v>
      </c>
      <c r="V4" s="15" t="e">
        <f ca="1">IF(MATCH(U4,U$3:U3,0)&gt;0,U4+1,U4)</f>
        <v>#N/A</v>
      </c>
      <c r="W4" s="15">
        <f ca="1">IF(ISERROR(V4),U4,V4)</f>
        <v>5</v>
      </c>
      <c r="X4" s="15" t="e">
        <f ca="1">IF(MATCH(W4,W$3:W3,0)&gt;0,W4+1,W4)</f>
        <v>#N/A</v>
      </c>
      <c r="Y4" s="15">
        <f ca="1">IF(ISERROR(X4),W4,X4)</f>
        <v>5</v>
      </c>
      <c r="Z4" s="15" t="e">
        <f ca="1">IF(MATCH(Y4,Y$3:Y3,0)&gt;0,Y4+1,Y4)</f>
        <v>#N/A</v>
      </c>
      <c r="AA4" s="15">
        <f ca="1">IF(ISERROR(Z4),Y4,Z4)</f>
        <v>5</v>
      </c>
      <c r="AB4" s="15" t="e">
        <f ca="1">IF(MATCH(AA4,AA$3:AA3,0)&gt;0,AA4+1,AA4)</f>
        <v>#N/A</v>
      </c>
      <c r="AC4" s="15">
        <f ca="1">IF(ISERROR(AB4),AA4,AB4)</f>
        <v>5</v>
      </c>
      <c r="AE4" s="15" t="str">
        <f t="shared" ref="AE4:AE42" ca="1" si="4">LEFT(P4,SEARCH("O",P4)-1)</f>
        <v>S2</v>
      </c>
      <c r="AF4" s="15">
        <f ca="1">MATCH(AE4,'1.設定項目名稱'!K$2:K$21,0)</f>
        <v>2</v>
      </c>
      <c r="AG4" s="15" t="e">
        <f t="shared" ref="AG4:AG42" ca="1" si="5">LEFT(P4,SEARCH("T",P4)-1)</f>
        <v>#VALUE!</v>
      </c>
      <c r="AH4" s="15" t="e">
        <f ca="1">MATCH(AG4,'1.設定項目名稱'!K$2:K$21,0)</f>
        <v>#VALUE!</v>
      </c>
      <c r="AI4" s="15">
        <f t="shared" ref="AI4:AI42" ca="1" si="6">IF(ISERROR(AE4),AH4,AF4)</f>
        <v>2</v>
      </c>
      <c r="AJ4" s="15" t="str">
        <f ca="1">OFFSET('1.設定項目名稱'!L$1,'6.SWOT優先交互項'!AI4,0)</f>
        <v>教師高度樂業願意積極參與校務</v>
      </c>
      <c r="AK4" s="15" t="str">
        <f t="shared" ref="AK4:AK42" ca="1" si="7">RIGHT(P4,LEN(P4)-SEARCH("O",P4)+1)</f>
        <v>O1</v>
      </c>
      <c r="AL4" s="15">
        <f ca="1">MATCH(AK4,'1.設定項目名稱'!N$2:N$21,0)</f>
        <v>1</v>
      </c>
      <c r="AM4" s="15" t="e">
        <f t="shared" ref="AM4:AM42" ca="1" si="8">RIGHT(P4,LEN(P4)-SEARCH("T",P4)+1)</f>
        <v>#VALUE!</v>
      </c>
      <c r="AN4" s="15" t="e">
        <f ca="1">MATCH(AM4,'1.設定項目名稱'!N$2:N$21,0)</f>
        <v>#VALUE!</v>
      </c>
      <c r="AO4" s="15">
        <f t="shared" ref="AO4:AO42" ca="1" si="9">IF(ISERROR(AK4),AN4,AL4)</f>
        <v>1</v>
      </c>
      <c r="AP4" s="15" t="str">
        <f ca="1">OFFSET('1.設定項目名稱'!O$1,'6.SWOT優先交互項'!AO4,0)</f>
        <v>教育局積極補助學校設備更新供專案申請</v>
      </c>
      <c r="AR4" s="15">
        <f t="shared" ref="AR4:AR42" ca="1" si="10">10*(AI4&lt;11)+20*(AI4&gt;10)+(AO4&lt;11)+2*(AO4&gt;10)</f>
        <v>11</v>
      </c>
      <c r="AS4" s="15">
        <f t="shared" ref="AS4:AS42" ca="1" si="11">1*(AR4=11)+2*(AR4=12)+3*(AR4=21)+4*(AR4=22)</f>
        <v>1</v>
      </c>
      <c r="AT4" s="15" t="str">
        <f t="shared" ref="AT4:AT42" ca="1" si="12">CHOOSE(AS4,"積極推展(S,O)","降低傷害(S,T)","改善弱點(W,O)","迴避威脅(W,T)")</f>
        <v>積極推展(S,O)</v>
      </c>
    </row>
    <row r="5" spans="1:46" x14ac:dyDescent="0.25">
      <c r="A5" s="5">
        <v>3</v>
      </c>
      <c r="B5" s="5" t="str">
        <f ca="1">IF(ISERROR(SWOT交互項!M4),"",SWOT交互項!M4)</f>
        <v>S5O1</v>
      </c>
      <c r="C5" s="29">
        <f ca="1">IF(ISERROR(SWOT交互項!N4),"",SWOT交互項!N4)</f>
        <v>5.7008771254956896</v>
      </c>
      <c r="D5" s="93">
        <f ca="1">IF(ISERROR(SWOT交互項!M4),"",OFFSET(AC$2,MATCH(B5,P$3:P$42,0),0))</f>
        <v>6</v>
      </c>
      <c r="E5" s="16" t="str">
        <f ca="1">IF(ISERROR(SWOT交互項!AB4),"",SWOT交互項!AB4)</f>
        <v>S5T1</v>
      </c>
      <c r="F5" s="29">
        <f ca="1">IF(ISERROR(SWOT交互項!AC4),"",SWOT交互項!AC4)</f>
        <v>5.2440442408507577</v>
      </c>
      <c r="G5" s="93">
        <f ca="1">IF(ISERROR(SWOT交互項!AB4),"",OFFSET(AC$2,MATCH(E5,P$3:P$42,0),0))</f>
        <v>16</v>
      </c>
      <c r="H5" s="16" t="str">
        <f ca="1">IF(ISERROR(SWOT交互項!AQ4),"",SWOT交互項!AQ4)</f>
        <v>W3O1</v>
      </c>
      <c r="I5" s="29">
        <f ca="1">IF(ISERROR(SWOT交互項!AR4),"",SWOT交互項!AR4)</f>
        <v>5.4083269131959844</v>
      </c>
      <c r="J5" s="93">
        <f ca="1">IF(ISERROR(SWOT交互項!AQ4),"",OFFSET(AC$2,MATCH(H5,P$3:P$42,0),0))</f>
        <v>11</v>
      </c>
      <c r="K5" s="16" t="str">
        <f ca="1">IF(ISERROR(SWOT交互項!BF4),"",SWOT交互項!BF4)</f>
        <v>W3T1</v>
      </c>
      <c r="L5" s="29">
        <f ca="1">IF(ISERROR(SWOT交互項!BG4),"",SWOT交互項!BG4)</f>
        <v>4.9749371855330997</v>
      </c>
      <c r="M5" s="93">
        <f ca="1">IF(ISERROR(SWOT交互項!BF4),"",OFFSET(AC$2,MATCH(K5,P$3:P$42,0),0))</f>
        <v>26</v>
      </c>
      <c r="O5" s="64">
        <f t="shared" ca="1" si="1"/>
        <v>5.7008771254956896</v>
      </c>
      <c r="P5" s="15" t="str">
        <f t="shared" ca="1" si="2"/>
        <v>S5O1</v>
      </c>
      <c r="Q5" s="15">
        <f t="shared" ca="1" si="3"/>
        <v>5</v>
      </c>
      <c r="R5" s="15">
        <f ca="1">IF(MATCH(Q5,Q$3:Q4,0)&gt;0,Q5+1,Q5)</f>
        <v>6</v>
      </c>
      <c r="S5" s="15">
        <f t="shared" ref="S5:S42" ca="1" si="13">IF(ISERROR(R5),Q5,R5)</f>
        <v>6</v>
      </c>
      <c r="T5" s="15" t="e">
        <f ca="1">IF(MATCH(S5,S$3:S4,0)&gt;0,S5+1,S5)</f>
        <v>#N/A</v>
      </c>
      <c r="U5" s="15">
        <f t="shared" ref="U5:U42" ca="1" si="14">IF(ISERROR(T5),S5,T5)</f>
        <v>6</v>
      </c>
      <c r="V5" s="15" t="e">
        <f ca="1">IF(MATCH(U5,U$3:U4,0)&gt;0,U5+1,U5)</f>
        <v>#N/A</v>
      </c>
      <c r="W5" s="15">
        <f t="shared" ref="W5:W42" ca="1" si="15">IF(ISERROR(V5),U5,V5)</f>
        <v>6</v>
      </c>
      <c r="X5" s="15" t="e">
        <f ca="1">IF(MATCH(W5,W$3:W4,0)&gt;0,W5+1,W5)</f>
        <v>#N/A</v>
      </c>
      <c r="Y5" s="15">
        <f t="shared" ref="Y5:Y42" ca="1" si="16">IF(ISERROR(X5),W5,X5)</f>
        <v>6</v>
      </c>
      <c r="Z5" s="15" t="e">
        <f ca="1">IF(MATCH(Y5,Y$3:Y4,0)&gt;0,Y5+1,Y5)</f>
        <v>#N/A</v>
      </c>
      <c r="AA5" s="15">
        <f t="shared" ref="AA5:AA42" ca="1" si="17">IF(ISERROR(Z5),Y5,Z5)</f>
        <v>6</v>
      </c>
      <c r="AB5" s="15" t="e">
        <f ca="1">IF(MATCH(AA5,AA$3:AA4,0)&gt;0,AA5+1,AA5)</f>
        <v>#N/A</v>
      </c>
      <c r="AC5" s="15">
        <f t="shared" ref="AC5:AC42" ca="1" si="18">IF(ISERROR(AB5),AA5,AB5)</f>
        <v>6</v>
      </c>
      <c r="AE5" s="15" t="str">
        <f t="shared" ca="1" si="4"/>
        <v>S5</v>
      </c>
      <c r="AF5" s="15">
        <f ca="1">MATCH(AE5,'1.設定項目名稱'!K$2:K$21,0)</f>
        <v>5</v>
      </c>
      <c r="AG5" s="15" t="e">
        <f t="shared" ca="1" si="5"/>
        <v>#VALUE!</v>
      </c>
      <c r="AH5" s="15" t="e">
        <f ca="1">MATCH(AG5,'1.設定項目名稱'!K$2:K$21,0)</f>
        <v>#VALUE!</v>
      </c>
      <c r="AI5" s="15">
        <f t="shared" ca="1" si="6"/>
        <v>5</v>
      </c>
      <c r="AJ5" s="15" t="str">
        <f ca="1">OFFSET('1.設定項目名稱'!L$1,'6.SWOT優先交互項'!AI5,0)</f>
        <v>學校特色教學團隊強且成果多</v>
      </c>
      <c r="AK5" s="15" t="str">
        <f t="shared" ca="1" si="7"/>
        <v>O1</v>
      </c>
      <c r="AL5" s="15">
        <f ca="1">MATCH(AK5,'1.設定項目名稱'!N$2:N$21,0)</f>
        <v>1</v>
      </c>
      <c r="AM5" s="15" t="e">
        <f t="shared" ca="1" si="8"/>
        <v>#VALUE!</v>
      </c>
      <c r="AN5" s="15" t="e">
        <f ca="1">MATCH(AM5,'1.設定項目名稱'!N$2:N$21,0)</f>
        <v>#VALUE!</v>
      </c>
      <c r="AO5" s="15">
        <f t="shared" ca="1" si="9"/>
        <v>1</v>
      </c>
      <c r="AP5" s="15" t="str">
        <f ca="1">OFFSET('1.設定項目名稱'!O$1,'6.SWOT優先交互項'!AO5,0)</f>
        <v>教育局積極補助學校設備更新供專案申請</v>
      </c>
      <c r="AR5" s="15">
        <f t="shared" ca="1" si="10"/>
        <v>11</v>
      </c>
      <c r="AS5" s="15">
        <f t="shared" ca="1" si="11"/>
        <v>1</v>
      </c>
      <c r="AT5" s="15" t="str">
        <f t="shared" ca="1" si="12"/>
        <v>積極推展(S,O)</v>
      </c>
    </row>
    <row r="6" spans="1:46" x14ac:dyDescent="0.25">
      <c r="A6" s="5">
        <v>4</v>
      </c>
      <c r="B6" s="5" t="str">
        <f ca="1">IF(ISERROR(SWOT交互項!M5),"",SWOT交互項!M5)</f>
        <v>S4O4</v>
      </c>
      <c r="C6" s="29">
        <f ca="1">IF(ISERROR(SWOT交互項!N5),"",SWOT交互項!N5)</f>
        <v>5.5</v>
      </c>
      <c r="D6" s="93">
        <f ca="1">IF(ISERROR(SWOT交互項!M5),"",OFFSET(AC$2,MATCH(B6,P$3:P$42,0),0))</f>
        <v>7</v>
      </c>
      <c r="E6" s="16" t="str">
        <f ca="1">IF(ISERROR(SWOT交互項!AB5),"",SWOT交互項!AB5)</f>
        <v>S4T3</v>
      </c>
      <c r="F6" s="29">
        <f ca="1">IF(ISERROR(SWOT交互項!AC5),"",SWOT交互項!AC5)</f>
        <v>5.2440442408507577</v>
      </c>
      <c r="G6" s="93">
        <f ca="1">IF(ISERROR(SWOT交互項!AB5),"",OFFSET(AC$2,MATCH(E6,P$3:P$42,0),0))</f>
        <v>17</v>
      </c>
      <c r="H6" s="16" t="str">
        <f ca="1">IF(ISERROR(SWOT交互項!AQ5),"",SWOT交互項!AQ5)</f>
        <v>W5O1</v>
      </c>
      <c r="I6" s="29">
        <f ca="1">IF(ISERROR(SWOT交互項!AR5),"",SWOT交互項!AR5)</f>
        <v>5.4083269131959844</v>
      </c>
      <c r="J6" s="93">
        <f ca="1">IF(ISERROR(SWOT交互項!AQ5),"",OFFSET(AC$2,MATCH(H6,P$3:P$42,0),0))</f>
        <v>12</v>
      </c>
      <c r="K6" s="16" t="str">
        <f ca="1">IF(ISERROR(SWOT交互項!BF5),"",SWOT交互項!BF5)</f>
        <v>W5T1</v>
      </c>
      <c r="L6" s="29">
        <f ca="1">IF(ISERROR(SWOT交互項!BG5),"",SWOT交互項!BG5)</f>
        <v>4.9749371855330997</v>
      </c>
      <c r="M6" s="93">
        <f ca="1">IF(ISERROR(SWOT交互項!BF5),"",OFFSET(AC$2,MATCH(K6,P$3:P$42,0),0))</f>
        <v>27</v>
      </c>
      <c r="O6" s="64">
        <f t="shared" ca="1" si="1"/>
        <v>5.5</v>
      </c>
      <c r="P6" s="15" t="str">
        <f t="shared" ca="1" si="2"/>
        <v>S4O4</v>
      </c>
      <c r="Q6" s="15">
        <f t="shared" ca="1" si="3"/>
        <v>7</v>
      </c>
      <c r="R6" s="15" t="e">
        <f ca="1">IF(MATCH(Q6,Q$3:Q5,0)&gt;0,Q6+1,Q6)</f>
        <v>#N/A</v>
      </c>
      <c r="S6" s="15">
        <f t="shared" ca="1" si="13"/>
        <v>7</v>
      </c>
      <c r="T6" s="15" t="e">
        <f ca="1">IF(MATCH(S6,S$3:S5,0)&gt;0,S6+1,S6)</f>
        <v>#N/A</v>
      </c>
      <c r="U6" s="15">
        <f t="shared" ca="1" si="14"/>
        <v>7</v>
      </c>
      <c r="V6" s="15" t="e">
        <f ca="1">IF(MATCH(U6,U$3:U5,0)&gt;0,U6+1,U6)</f>
        <v>#N/A</v>
      </c>
      <c r="W6" s="15">
        <f t="shared" ca="1" si="15"/>
        <v>7</v>
      </c>
      <c r="X6" s="15" t="e">
        <f ca="1">IF(MATCH(W6,W$3:W5,0)&gt;0,W6+1,W6)</f>
        <v>#N/A</v>
      </c>
      <c r="Y6" s="15">
        <f t="shared" ca="1" si="16"/>
        <v>7</v>
      </c>
      <c r="Z6" s="15" t="e">
        <f ca="1">IF(MATCH(Y6,Y$3:Y5,0)&gt;0,Y6+1,Y6)</f>
        <v>#N/A</v>
      </c>
      <c r="AA6" s="15">
        <f t="shared" ca="1" si="17"/>
        <v>7</v>
      </c>
      <c r="AB6" s="15" t="e">
        <f ca="1">IF(MATCH(AA6,AA$3:AA5,0)&gt;0,AA6+1,AA6)</f>
        <v>#N/A</v>
      </c>
      <c r="AC6" s="15">
        <f t="shared" ca="1" si="18"/>
        <v>7</v>
      </c>
      <c r="AE6" s="15" t="str">
        <f t="shared" ca="1" si="4"/>
        <v>S4</v>
      </c>
      <c r="AF6" s="15">
        <f ca="1">MATCH(AE6,'1.設定項目名稱'!K$2:K$21,0)</f>
        <v>4</v>
      </c>
      <c r="AG6" s="15" t="e">
        <f t="shared" ca="1" si="5"/>
        <v>#VALUE!</v>
      </c>
      <c r="AH6" s="15" t="e">
        <f ca="1">MATCH(AG6,'1.設定項目名稱'!K$2:K$21,0)</f>
        <v>#VALUE!</v>
      </c>
      <c r="AI6" s="15">
        <f t="shared" ca="1" si="6"/>
        <v>4</v>
      </c>
      <c r="AJ6" s="15" t="str">
        <f ca="1">OFFSET('1.設定項目名稱'!L$1,'6.SWOT優先交互項'!AI6,0)</f>
        <v>家長和社區關心和樂意協助學校</v>
      </c>
      <c r="AK6" s="15" t="str">
        <f t="shared" ca="1" si="7"/>
        <v>O4</v>
      </c>
      <c r="AL6" s="15">
        <f ca="1">MATCH(AK6,'1.設定項目名稱'!N$2:N$21,0)</f>
        <v>4</v>
      </c>
      <c r="AM6" s="15" t="e">
        <f t="shared" ca="1" si="8"/>
        <v>#VALUE!</v>
      </c>
      <c r="AN6" s="15" t="e">
        <f ca="1">MATCH(AM6,'1.設定項目名稱'!N$2:N$21,0)</f>
        <v>#VALUE!</v>
      </c>
      <c r="AO6" s="15">
        <f t="shared" ca="1" si="9"/>
        <v>4</v>
      </c>
      <c r="AP6" s="15" t="str">
        <f ca="1">OFFSET('1.設定項目名稱'!O$1,'6.SWOT優先交互項'!AO6,0)</f>
        <v>教育局推動優秀退休教師參與學校教學協助方案</v>
      </c>
      <c r="AR6" s="15">
        <f t="shared" ca="1" si="10"/>
        <v>11</v>
      </c>
      <c r="AS6" s="15">
        <f t="shared" ca="1" si="11"/>
        <v>1</v>
      </c>
      <c r="AT6" s="15" t="str">
        <f t="shared" ca="1" si="12"/>
        <v>積極推展(S,O)</v>
      </c>
    </row>
    <row r="7" spans="1:46" x14ac:dyDescent="0.25">
      <c r="A7" s="5">
        <v>5</v>
      </c>
      <c r="B7" s="5" t="str">
        <f ca="1">IF(ISERROR(SWOT交互項!M6),"",SWOT交互項!M6)</f>
        <v>S1O1</v>
      </c>
      <c r="C7" s="29">
        <f ca="1">IF(ISERROR(SWOT交互項!N6),"",SWOT交互項!N6)</f>
        <v>5.4083269131959844</v>
      </c>
      <c r="D7" s="93">
        <f ca="1">IF(ISERROR(SWOT交互項!M6),"",OFFSET(AC$2,MATCH(B7,P$3:P$42,0),0))</f>
        <v>10</v>
      </c>
      <c r="E7" s="16" t="str">
        <f ca="1">IF(ISERROR(SWOT交互項!AB6),"",SWOT交互項!AB6)</f>
        <v>S2T3</v>
      </c>
      <c r="F7" s="29">
        <f ca="1">IF(ISERROR(SWOT交互項!AC6),"",SWOT交互項!AC6)</f>
        <v>5</v>
      </c>
      <c r="G7" s="93">
        <f ca="1">IF(ISERROR(SWOT交互項!AB6),"",OFFSET(AC$2,MATCH(E7,P$3:P$42,0),0))</f>
        <v>19</v>
      </c>
      <c r="H7" s="16" t="str">
        <f ca="1">IF(ISERROR(SWOT交互項!AQ6),"",SWOT交互項!AQ6)</f>
        <v>W4O3</v>
      </c>
      <c r="I7" s="29">
        <f ca="1">IF(ISERROR(SWOT交互項!AR6),"",SWOT交互項!AR6)</f>
        <v>5.196152422706632</v>
      </c>
      <c r="J7" s="93">
        <f ca="1">IF(ISERROR(SWOT交互項!AQ6),"",OFFSET(AC$2,MATCH(H7,P$3:P$42,0),0))</f>
        <v>18</v>
      </c>
      <c r="K7" s="16" t="str">
        <f ca="1">IF(ISERROR(SWOT交互項!BF6),"",SWOT交互項!BF6)</f>
        <v>W4T2</v>
      </c>
      <c r="L7" s="29">
        <f ca="1">IF(ISERROR(SWOT交互項!BG6),"",SWOT交互項!BG6)</f>
        <v>4.8989794855663558</v>
      </c>
      <c r="M7" s="93">
        <f ca="1">IF(ISERROR(SWOT交互項!BF6),"",OFFSET(AC$2,MATCH(K7,P$3:P$42,0),0))</f>
        <v>28</v>
      </c>
      <c r="O7" s="64">
        <f t="shared" ca="1" si="1"/>
        <v>5.4083269131959844</v>
      </c>
      <c r="P7" s="15" t="str">
        <f t="shared" ca="1" si="2"/>
        <v>S1O1</v>
      </c>
      <c r="Q7" s="15">
        <f t="shared" ca="1" si="3"/>
        <v>10</v>
      </c>
      <c r="R7" s="15" t="e">
        <f ca="1">IF(MATCH(Q7,Q$3:Q6,0)&gt;0,Q7+1,Q7)</f>
        <v>#N/A</v>
      </c>
      <c r="S7" s="15">
        <f t="shared" ca="1" si="13"/>
        <v>10</v>
      </c>
      <c r="T7" s="15" t="e">
        <f ca="1">IF(MATCH(S7,S$3:S6,0)&gt;0,S7+1,S7)</f>
        <v>#N/A</v>
      </c>
      <c r="U7" s="15">
        <f t="shared" ca="1" si="14"/>
        <v>10</v>
      </c>
      <c r="V7" s="15" t="e">
        <f ca="1">IF(MATCH(U7,U$3:U6,0)&gt;0,U7+1,U7)</f>
        <v>#N/A</v>
      </c>
      <c r="W7" s="15">
        <f t="shared" ca="1" si="15"/>
        <v>10</v>
      </c>
      <c r="X7" s="15" t="e">
        <f ca="1">IF(MATCH(W7,W$3:W6,0)&gt;0,W7+1,W7)</f>
        <v>#N/A</v>
      </c>
      <c r="Y7" s="15">
        <f t="shared" ca="1" si="16"/>
        <v>10</v>
      </c>
      <c r="Z7" s="15" t="e">
        <f ca="1">IF(MATCH(Y7,Y$3:Y6,0)&gt;0,Y7+1,Y7)</f>
        <v>#N/A</v>
      </c>
      <c r="AA7" s="15">
        <f t="shared" ca="1" si="17"/>
        <v>10</v>
      </c>
      <c r="AB7" s="15" t="e">
        <f ca="1">IF(MATCH(AA7,AA$3:AA6,0)&gt;0,AA7+1,AA7)</f>
        <v>#N/A</v>
      </c>
      <c r="AC7" s="15">
        <f t="shared" ca="1" si="18"/>
        <v>10</v>
      </c>
      <c r="AE7" s="15" t="str">
        <f t="shared" ca="1" si="4"/>
        <v>S1</v>
      </c>
      <c r="AF7" s="15">
        <f ca="1">MATCH(AE7,'1.設定項目名稱'!K$2:K$21,0)</f>
        <v>1</v>
      </c>
      <c r="AG7" s="15" t="e">
        <f t="shared" ca="1" si="5"/>
        <v>#VALUE!</v>
      </c>
      <c r="AH7" s="15" t="e">
        <f ca="1">MATCH(AG7,'1.設定項目名稱'!K$2:K$21,0)</f>
        <v>#VALUE!</v>
      </c>
      <c r="AI7" s="15">
        <f t="shared" ca="1" si="6"/>
        <v>1</v>
      </c>
      <c r="AJ7" s="15" t="str">
        <f ca="1">OFFSET('1.設定項目名稱'!L$1,'6.SWOT優先交互項'!AI7,0)</f>
        <v>專任教師學歷高且專業力強</v>
      </c>
      <c r="AK7" s="15" t="str">
        <f t="shared" ca="1" si="7"/>
        <v>O1</v>
      </c>
      <c r="AL7" s="15">
        <f ca="1">MATCH(AK7,'1.設定項目名稱'!N$2:N$21,0)</f>
        <v>1</v>
      </c>
      <c r="AM7" s="15" t="e">
        <f t="shared" ca="1" si="8"/>
        <v>#VALUE!</v>
      </c>
      <c r="AN7" s="15" t="e">
        <f ca="1">MATCH(AM7,'1.設定項目名稱'!N$2:N$21,0)</f>
        <v>#VALUE!</v>
      </c>
      <c r="AO7" s="15">
        <f t="shared" ca="1" si="9"/>
        <v>1</v>
      </c>
      <c r="AP7" s="15" t="str">
        <f ca="1">OFFSET('1.設定項目名稱'!O$1,'6.SWOT優先交互項'!AO7,0)</f>
        <v>教育局積極補助學校設備更新供專案申請</v>
      </c>
      <c r="AR7" s="15">
        <f t="shared" ca="1" si="10"/>
        <v>11</v>
      </c>
      <c r="AS7" s="15">
        <f t="shared" ca="1" si="11"/>
        <v>1</v>
      </c>
      <c r="AT7" s="15" t="str">
        <f t="shared" ca="1" si="12"/>
        <v>積極推展(S,O)</v>
      </c>
    </row>
    <row r="8" spans="1:46" x14ac:dyDescent="0.25">
      <c r="A8" s="5">
        <v>6</v>
      </c>
      <c r="B8" s="5" t="str">
        <f ca="1">IF(ISERROR(SWOT交互項!M7),"",SWOT交互項!M7)</f>
        <v>S2O4</v>
      </c>
      <c r="C8" s="29">
        <f ca="1">IF(ISERROR(SWOT交互項!N7),"",SWOT交互項!N7)</f>
        <v>5.2440442408507577</v>
      </c>
      <c r="D8" s="93">
        <f ca="1">IF(ISERROR(SWOT交互項!M7),"",OFFSET(AC$2,MATCH(B8,P$3:P$42,0),0))</f>
        <v>13</v>
      </c>
      <c r="E8" s="16" t="str">
        <f ca="1">IF(ISERROR(SWOT交互項!AB7),"",SWOT交互項!AB7)</f>
        <v>S5T3</v>
      </c>
      <c r="F8" s="29">
        <f ca="1">IF(ISERROR(SWOT交互項!AC7),"",SWOT交互項!AC7)</f>
        <v>5</v>
      </c>
      <c r="G8" s="93">
        <f ca="1">IF(ISERROR(SWOT交互項!AB7),"",OFFSET(AC$2,MATCH(E8,P$3:P$42,0),0))</f>
        <v>20</v>
      </c>
      <c r="H8" s="16" t="str">
        <f ca="1">IF(ISERROR(SWOT交互項!AQ7),"",SWOT交互項!AQ7)</f>
        <v>W3O4</v>
      </c>
      <c r="I8" s="29">
        <f ca="1">IF(ISERROR(SWOT交互項!AR7),"",SWOT交互項!AR7)</f>
        <v>4.9749371855330997</v>
      </c>
      <c r="J8" s="93">
        <f ca="1">IF(ISERROR(SWOT交互項!AQ7),"",OFFSET(AC$2,MATCH(H8,P$3:P$42,0),0))</f>
        <v>24</v>
      </c>
      <c r="K8" s="16" t="str">
        <f ca="1">IF(ISERROR(SWOT交互項!BF7),"",SWOT交互項!BF7)</f>
        <v>W4T4</v>
      </c>
      <c r="L8" s="29">
        <f ca="1">IF(ISERROR(SWOT交互項!BG7),"",SWOT交互項!BG7)</f>
        <v>4.8989794855663558</v>
      </c>
      <c r="M8" s="93">
        <f ca="1">IF(ISERROR(SWOT交互項!BF7),"",OFFSET(AC$2,MATCH(K8,P$3:P$42,0),0))</f>
        <v>29</v>
      </c>
      <c r="O8" s="64">
        <f t="shared" ca="1" si="1"/>
        <v>5.2440442408507577</v>
      </c>
      <c r="P8" s="15" t="str">
        <f t="shared" ca="1" si="2"/>
        <v>S2O4</v>
      </c>
      <c r="Q8" s="15">
        <f t="shared" ca="1" si="3"/>
        <v>13</v>
      </c>
      <c r="R8" s="15" t="e">
        <f ca="1">IF(MATCH(Q8,Q$3:Q7,0)&gt;0,Q8+1,Q8)</f>
        <v>#N/A</v>
      </c>
      <c r="S8" s="15">
        <f t="shared" ca="1" si="13"/>
        <v>13</v>
      </c>
      <c r="T8" s="15" t="e">
        <f ca="1">IF(MATCH(S8,S$3:S7,0)&gt;0,S8+1,S8)</f>
        <v>#N/A</v>
      </c>
      <c r="U8" s="15">
        <f t="shared" ca="1" si="14"/>
        <v>13</v>
      </c>
      <c r="V8" s="15" t="e">
        <f ca="1">IF(MATCH(U8,U$3:U7,0)&gt;0,U8+1,U8)</f>
        <v>#N/A</v>
      </c>
      <c r="W8" s="15">
        <f t="shared" ca="1" si="15"/>
        <v>13</v>
      </c>
      <c r="X8" s="15" t="e">
        <f ca="1">IF(MATCH(W8,W$3:W7,0)&gt;0,W8+1,W8)</f>
        <v>#N/A</v>
      </c>
      <c r="Y8" s="15">
        <f t="shared" ca="1" si="16"/>
        <v>13</v>
      </c>
      <c r="Z8" s="15" t="e">
        <f ca="1">IF(MATCH(Y8,Y$3:Y7,0)&gt;0,Y8+1,Y8)</f>
        <v>#N/A</v>
      </c>
      <c r="AA8" s="15">
        <f t="shared" ca="1" si="17"/>
        <v>13</v>
      </c>
      <c r="AB8" s="15" t="e">
        <f ca="1">IF(MATCH(AA8,AA$3:AA7,0)&gt;0,AA8+1,AA8)</f>
        <v>#N/A</v>
      </c>
      <c r="AC8" s="15">
        <f t="shared" ca="1" si="18"/>
        <v>13</v>
      </c>
      <c r="AE8" s="15" t="str">
        <f t="shared" ca="1" si="4"/>
        <v>S2</v>
      </c>
      <c r="AF8" s="15">
        <f ca="1">MATCH(AE8,'1.設定項目名稱'!K$2:K$21,0)</f>
        <v>2</v>
      </c>
      <c r="AG8" s="15" t="e">
        <f t="shared" ca="1" si="5"/>
        <v>#VALUE!</v>
      </c>
      <c r="AH8" s="15" t="e">
        <f ca="1">MATCH(AG8,'1.設定項目名稱'!K$2:K$21,0)</f>
        <v>#VALUE!</v>
      </c>
      <c r="AI8" s="15">
        <f t="shared" ca="1" si="6"/>
        <v>2</v>
      </c>
      <c r="AJ8" s="15" t="str">
        <f ca="1">OFFSET('1.設定項目名稱'!L$1,'6.SWOT優先交互項'!AI8,0)</f>
        <v>教師高度樂業願意積極參與校務</v>
      </c>
      <c r="AK8" s="15" t="str">
        <f t="shared" ca="1" si="7"/>
        <v>O4</v>
      </c>
      <c r="AL8" s="15">
        <f ca="1">MATCH(AK8,'1.設定項目名稱'!N$2:N$21,0)</f>
        <v>4</v>
      </c>
      <c r="AM8" s="15" t="e">
        <f t="shared" ca="1" si="8"/>
        <v>#VALUE!</v>
      </c>
      <c r="AN8" s="15" t="e">
        <f ca="1">MATCH(AM8,'1.設定項目名稱'!N$2:N$21,0)</f>
        <v>#VALUE!</v>
      </c>
      <c r="AO8" s="15">
        <f t="shared" ca="1" si="9"/>
        <v>4</v>
      </c>
      <c r="AP8" s="15" t="str">
        <f ca="1">OFFSET('1.設定項目名稱'!O$1,'6.SWOT優先交互項'!AO8,0)</f>
        <v>教育局推動優秀退休教師參與學校教學協助方案</v>
      </c>
      <c r="AR8" s="15">
        <f t="shared" ca="1" si="10"/>
        <v>11</v>
      </c>
      <c r="AS8" s="15">
        <f t="shared" ca="1" si="11"/>
        <v>1</v>
      </c>
      <c r="AT8" s="15" t="str">
        <f t="shared" ca="1" si="12"/>
        <v>積極推展(S,O)</v>
      </c>
    </row>
    <row r="9" spans="1:46" x14ac:dyDescent="0.25">
      <c r="A9" s="5">
        <v>7</v>
      </c>
      <c r="B9" s="5" t="str">
        <f ca="1">IF(ISERROR(SWOT交互項!M8),"",SWOT交互項!M8)</f>
        <v>S5O4</v>
      </c>
      <c r="C9" s="29">
        <f ca="1">IF(ISERROR(SWOT交互項!N8),"",SWOT交互項!N8)</f>
        <v>5.2440442408507577</v>
      </c>
      <c r="D9" s="93">
        <f ca="1">IF(ISERROR(SWOT交互項!M8),"",OFFSET(AC$2,MATCH(B9,P$3:P$42,0),0))</f>
        <v>14</v>
      </c>
      <c r="E9" s="16" t="str">
        <f ca="1">IF(ISERROR(SWOT交互項!AB8),"",SWOT交互項!AB8)</f>
        <v>S1T1</v>
      </c>
      <c r="F9" s="29">
        <f ca="1">IF(ISERROR(SWOT交互項!AC8),"",SWOT交互項!AC8)</f>
        <v>4.9749371855330997</v>
      </c>
      <c r="G9" s="93">
        <f ca="1">IF(ISERROR(SWOT交互項!AB8),"",OFFSET(AC$2,MATCH(E9,P$3:P$42,0),0))</f>
        <v>23</v>
      </c>
      <c r="H9" s="16" t="str">
        <f ca="1">IF(ISERROR(SWOT交互項!AQ8),"",SWOT交互項!AQ8)</f>
        <v>W5O4</v>
      </c>
      <c r="I9" s="29">
        <f ca="1">IF(ISERROR(SWOT交互項!AR8),"",SWOT交互項!AR8)</f>
        <v>4.9749371855330997</v>
      </c>
      <c r="J9" s="93">
        <f ca="1">IF(ISERROR(SWOT交互項!AQ8),"",OFFSET(AC$2,MATCH(H9,P$3:P$42,0),0))</f>
        <v>25</v>
      </c>
      <c r="K9" s="16" t="str">
        <f ca="1">IF(ISERROR(SWOT交互項!BF8),"",SWOT交互項!BF8)</f>
        <v>W3T3</v>
      </c>
      <c r="L9" s="29">
        <f ca="1">IF(ISERROR(SWOT交互項!BG8),"",SWOT交互項!BG8)</f>
        <v>4.7434164902525691</v>
      </c>
      <c r="M9" s="93">
        <f ca="1">IF(ISERROR(SWOT交互項!BF8),"",OFFSET(AC$2,MATCH(K9,P$3:P$42,0),0))</f>
        <v>33</v>
      </c>
      <c r="O9" s="64">
        <f t="shared" ca="1" si="1"/>
        <v>5.2440442408507577</v>
      </c>
      <c r="P9" s="15" t="str">
        <f t="shared" ca="1" si="2"/>
        <v>S5O4</v>
      </c>
      <c r="Q9" s="15">
        <f t="shared" ca="1" si="3"/>
        <v>13</v>
      </c>
      <c r="R9" s="15">
        <f ca="1">IF(MATCH(Q9,Q$3:Q8,0)&gt;0,Q9+1,Q9)</f>
        <v>14</v>
      </c>
      <c r="S9" s="15">
        <f t="shared" ca="1" si="13"/>
        <v>14</v>
      </c>
      <c r="T9" s="15" t="e">
        <f ca="1">IF(MATCH(S9,S$3:S8,0)&gt;0,S9+1,S9)</f>
        <v>#N/A</v>
      </c>
      <c r="U9" s="15">
        <f t="shared" ca="1" si="14"/>
        <v>14</v>
      </c>
      <c r="V9" s="15" t="e">
        <f ca="1">IF(MATCH(U9,U$3:U8,0)&gt;0,U9+1,U9)</f>
        <v>#N/A</v>
      </c>
      <c r="W9" s="15">
        <f t="shared" ca="1" si="15"/>
        <v>14</v>
      </c>
      <c r="X9" s="15" t="e">
        <f ca="1">IF(MATCH(W9,W$3:W8,0)&gt;0,W9+1,W9)</f>
        <v>#N/A</v>
      </c>
      <c r="Y9" s="15">
        <f t="shared" ca="1" si="16"/>
        <v>14</v>
      </c>
      <c r="Z9" s="15" t="e">
        <f ca="1">IF(MATCH(Y9,Y$3:Y8,0)&gt;0,Y9+1,Y9)</f>
        <v>#N/A</v>
      </c>
      <c r="AA9" s="15">
        <f t="shared" ca="1" si="17"/>
        <v>14</v>
      </c>
      <c r="AB9" s="15" t="e">
        <f ca="1">IF(MATCH(AA9,AA$3:AA8,0)&gt;0,AA9+1,AA9)</f>
        <v>#N/A</v>
      </c>
      <c r="AC9" s="15">
        <f t="shared" ca="1" si="18"/>
        <v>14</v>
      </c>
      <c r="AE9" s="15" t="str">
        <f t="shared" ca="1" si="4"/>
        <v>S5</v>
      </c>
      <c r="AF9" s="15">
        <f ca="1">MATCH(AE9,'1.設定項目名稱'!K$2:K$21,0)</f>
        <v>5</v>
      </c>
      <c r="AG9" s="15" t="e">
        <f t="shared" ca="1" si="5"/>
        <v>#VALUE!</v>
      </c>
      <c r="AH9" s="15" t="e">
        <f ca="1">MATCH(AG9,'1.設定項目名稱'!K$2:K$21,0)</f>
        <v>#VALUE!</v>
      </c>
      <c r="AI9" s="15">
        <f t="shared" ca="1" si="6"/>
        <v>5</v>
      </c>
      <c r="AJ9" s="15" t="str">
        <f ca="1">OFFSET('1.設定項目名稱'!L$1,'6.SWOT優先交互項'!AI9,0)</f>
        <v>學校特色教學團隊強且成果多</v>
      </c>
      <c r="AK9" s="15" t="str">
        <f t="shared" ca="1" si="7"/>
        <v>O4</v>
      </c>
      <c r="AL9" s="15">
        <f ca="1">MATCH(AK9,'1.設定項目名稱'!N$2:N$21,0)</f>
        <v>4</v>
      </c>
      <c r="AM9" s="15" t="e">
        <f t="shared" ca="1" si="8"/>
        <v>#VALUE!</v>
      </c>
      <c r="AN9" s="15" t="e">
        <f ca="1">MATCH(AM9,'1.設定項目名稱'!N$2:N$21,0)</f>
        <v>#VALUE!</v>
      </c>
      <c r="AO9" s="15">
        <f t="shared" ca="1" si="9"/>
        <v>4</v>
      </c>
      <c r="AP9" s="15" t="str">
        <f ca="1">OFFSET('1.設定項目名稱'!O$1,'6.SWOT優先交互項'!AO9,0)</f>
        <v>教育局推動優秀退休教師參與學校教學協助方案</v>
      </c>
      <c r="AR9" s="15">
        <f t="shared" ca="1" si="10"/>
        <v>11</v>
      </c>
      <c r="AS9" s="15">
        <f t="shared" ca="1" si="11"/>
        <v>1</v>
      </c>
      <c r="AT9" s="15" t="str">
        <f t="shared" ca="1" si="12"/>
        <v>積極推展(S,O)</v>
      </c>
    </row>
    <row r="10" spans="1:46" x14ac:dyDescent="0.25">
      <c r="A10" s="5">
        <v>8</v>
      </c>
      <c r="B10" s="5" t="str">
        <f ca="1">IF(ISERROR(SWOT交互項!M9),"",SWOT交互項!M9)</f>
        <v>S4O3</v>
      </c>
      <c r="C10" s="29">
        <f ca="1">IF(ISERROR(SWOT交互項!N9),"",SWOT交互項!N9)</f>
        <v>4.9749371855330997</v>
      </c>
      <c r="D10" s="93">
        <f ca="1">IF(ISERROR(SWOT交互項!M9),"",OFFSET(AC$2,MATCH(B10,P$3:P$42,0),0))</f>
        <v>21</v>
      </c>
      <c r="E10" s="16" t="str">
        <f ca="1">IF(ISERROR(SWOT交互項!AB9),"",SWOT交互項!AB9)</f>
        <v>S1T3</v>
      </c>
      <c r="F10" s="29">
        <f ca="1">IF(ISERROR(SWOT交互項!AC9),"",SWOT交互項!AC9)</f>
        <v>4.7434164902525691</v>
      </c>
      <c r="G10" s="93">
        <f ca="1">IF(ISERROR(SWOT交互項!AB9),"",OFFSET(AC$2,MATCH(E10,P$3:P$42,0),0))</f>
        <v>32</v>
      </c>
      <c r="H10" s="16" t="str">
        <f ca="1">IF(ISERROR(SWOT交互項!AQ9),"",SWOT交互項!AQ9)</f>
        <v>W2O1</v>
      </c>
      <c r="I10" s="29">
        <f ca="1">IF(ISERROR(SWOT交互項!AR9),"",SWOT交互項!AR9)</f>
        <v>4.7696960070847281</v>
      </c>
      <c r="J10" s="93">
        <f ca="1">IF(ISERROR(SWOT交互項!AQ9),"",OFFSET(AC$2,MATCH(H10,P$3:P$42,0),0))</f>
        <v>30</v>
      </c>
      <c r="K10" s="16" t="str">
        <f ca="1">IF(ISERROR(SWOT交互項!BF9),"",SWOT交互項!BF9)</f>
        <v>W5T3</v>
      </c>
      <c r="L10" s="29">
        <f ca="1">IF(ISERROR(SWOT交互項!BG9),"",SWOT交互項!BG9)</f>
        <v>4.7434164902525691</v>
      </c>
      <c r="M10" s="93">
        <f ca="1">IF(ISERROR(SWOT交互項!BF9),"",OFFSET(AC$2,MATCH(K10,P$3:P$42,0),0))</f>
        <v>34</v>
      </c>
      <c r="O10" s="64">
        <f t="shared" ca="1" si="1"/>
        <v>4.9749371855330997</v>
      </c>
      <c r="P10" s="15" t="str">
        <f t="shared" ca="1" si="2"/>
        <v>S4O3</v>
      </c>
      <c r="Q10" s="15">
        <f t="shared" ca="1" si="3"/>
        <v>21</v>
      </c>
      <c r="R10" s="15" t="e">
        <f ca="1">IF(MATCH(Q10,Q$3:Q9,0)&gt;0,Q10+1,Q10)</f>
        <v>#N/A</v>
      </c>
      <c r="S10" s="15">
        <f t="shared" ca="1" si="13"/>
        <v>21</v>
      </c>
      <c r="T10" s="15" t="e">
        <f ca="1">IF(MATCH(S10,S$3:S9,0)&gt;0,S10+1,S10)</f>
        <v>#N/A</v>
      </c>
      <c r="U10" s="15">
        <f t="shared" ca="1" si="14"/>
        <v>21</v>
      </c>
      <c r="V10" s="15" t="e">
        <f ca="1">IF(MATCH(U10,U$3:U9,0)&gt;0,U10+1,U10)</f>
        <v>#N/A</v>
      </c>
      <c r="W10" s="15">
        <f t="shared" ca="1" si="15"/>
        <v>21</v>
      </c>
      <c r="X10" s="15" t="e">
        <f ca="1">IF(MATCH(W10,W$3:W9,0)&gt;0,W10+1,W10)</f>
        <v>#N/A</v>
      </c>
      <c r="Y10" s="15">
        <f t="shared" ca="1" si="16"/>
        <v>21</v>
      </c>
      <c r="Z10" s="15" t="e">
        <f ca="1">IF(MATCH(Y10,Y$3:Y9,0)&gt;0,Y10+1,Y10)</f>
        <v>#N/A</v>
      </c>
      <c r="AA10" s="15">
        <f t="shared" ca="1" si="17"/>
        <v>21</v>
      </c>
      <c r="AB10" s="15" t="e">
        <f ca="1">IF(MATCH(AA10,AA$3:AA9,0)&gt;0,AA10+1,AA10)</f>
        <v>#N/A</v>
      </c>
      <c r="AC10" s="15">
        <f t="shared" ca="1" si="18"/>
        <v>21</v>
      </c>
      <c r="AE10" s="15" t="str">
        <f t="shared" ca="1" si="4"/>
        <v>S4</v>
      </c>
      <c r="AF10" s="15">
        <f ca="1">MATCH(AE10,'1.設定項目名稱'!K$2:K$21,0)</f>
        <v>4</v>
      </c>
      <c r="AG10" s="15" t="e">
        <f t="shared" ca="1" si="5"/>
        <v>#VALUE!</v>
      </c>
      <c r="AH10" s="15" t="e">
        <f ca="1">MATCH(AG10,'1.設定項目名稱'!K$2:K$21,0)</f>
        <v>#VALUE!</v>
      </c>
      <c r="AI10" s="15">
        <f t="shared" ca="1" si="6"/>
        <v>4</v>
      </c>
      <c r="AJ10" s="15" t="str">
        <f ca="1">OFFSET('1.設定項目名稱'!L$1,'6.SWOT優先交互項'!AI10,0)</f>
        <v>家長和社區關心和樂意協助學校</v>
      </c>
      <c r="AK10" s="15" t="str">
        <f t="shared" ca="1" si="7"/>
        <v>O3</v>
      </c>
      <c r="AL10" s="15">
        <f ca="1">MATCH(AK10,'1.設定項目名稱'!N$2:N$21,0)</f>
        <v>3</v>
      </c>
      <c r="AM10" s="15" t="e">
        <f t="shared" ca="1" si="8"/>
        <v>#VALUE!</v>
      </c>
      <c r="AN10" s="15" t="e">
        <f ca="1">MATCH(AM10,'1.設定項目名稱'!N$2:N$21,0)</f>
        <v>#VALUE!</v>
      </c>
      <c r="AO10" s="15">
        <f t="shared" ca="1" si="9"/>
        <v>3</v>
      </c>
      <c r="AP10" s="15" t="str">
        <f ca="1">OFFSET('1.設定項目名稱'!O$1,'6.SWOT優先交互項'!AO10,0)</f>
        <v>大型商場和大企業機構進駐社區吸引建商推出新建案</v>
      </c>
      <c r="AR10" s="15">
        <f t="shared" ca="1" si="10"/>
        <v>11</v>
      </c>
      <c r="AS10" s="15">
        <f t="shared" ca="1" si="11"/>
        <v>1</v>
      </c>
      <c r="AT10" s="15" t="str">
        <f t="shared" ca="1" si="12"/>
        <v>積極推展(S,O)</v>
      </c>
    </row>
    <row r="11" spans="1:46" x14ac:dyDescent="0.25">
      <c r="A11" s="5">
        <v>9</v>
      </c>
      <c r="B11" s="5" t="str">
        <f ca="1">IF(ISERROR(SWOT交互項!M10),"",SWOT交互項!M10)</f>
        <v>S1O4</v>
      </c>
      <c r="C11" s="29">
        <f ca="1">IF(ISERROR(SWOT交互項!N10),"",SWOT交互項!N10)</f>
        <v>4.9749371855330997</v>
      </c>
      <c r="D11" s="93">
        <f ca="1">IF(ISERROR(SWOT交互項!M10),"",OFFSET(AC$2,MATCH(B11,P$3:P$42,0),0))</f>
        <v>22</v>
      </c>
      <c r="E11" s="16" t="str">
        <f ca="1">IF(ISERROR(SWOT交互項!AB10),"",SWOT交互項!AB10)</f>
        <v>S4T2</v>
      </c>
      <c r="F11" s="29">
        <f ca="1">IF(ISERROR(SWOT交互項!AC10),"",SWOT交互項!AC10)</f>
        <v>4.6904157598234297</v>
      </c>
      <c r="G11" s="93">
        <f ca="1">IF(ISERROR(SWOT交互項!AB10),"",OFFSET(AC$2,MATCH(E11,P$3:P$42,0),0))</f>
        <v>35</v>
      </c>
      <c r="H11" s="16" t="str">
        <f ca="1">IF(ISERROR(SWOT交互項!AQ10),"",SWOT交互項!AQ10)</f>
        <v>W3O3</v>
      </c>
      <c r="I11" s="29">
        <f ca="1">IF(ISERROR(SWOT交互項!AR10),"",SWOT交互項!AR10)</f>
        <v>4.5</v>
      </c>
      <c r="J11" s="93">
        <f ca="1">IF(ISERROR(SWOT交互項!AQ10),"",OFFSET(AC$2,MATCH(H11,P$3:P$42,0),0))</f>
        <v>37</v>
      </c>
      <c r="K11" s="16" t="str">
        <f ca="1">IF(ISERROR(SWOT交互項!BF10),"",SWOT交互項!BF10)</f>
        <v>W2T1</v>
      </c>
      <c r="L11" s="29">
        <f ca="1">IF(ISERROR(SWOT交互項!BG10),"",SWOT交互項!BG10)</f>
        <v>4.3874821936960613</v>
      </c>
      <c r="M11" s="93">
        <f ca="1">IF(ISERROR(SWOT交互項!BF10),"",OFFSET(AC$2,MATCH(K11,P$3:P$42,0),0))</f>
        <v>39</v>
      </c>
      <c r="O11" s="64">
        <f t="shared" ca="1" si="1"/>
        <v>4.9749371855330997</v>
      </c>
      <c r="P11" s="15" t="str">
        <f t="shared" ca="1" si="2"/>
        <v>S1O4</v>
      </c>
      <c r="Q11" s="15">
        <f t="shared" ca="1" si="3"/>
        <v>21</v>
      </c>
      <c r="R11" s="15">
        <f ca="1">IF(MATCH(Q11,Q$3:Q10,0)&gt;0,Q11+1,Q11)</f>
        <v>22</v>
      </c>
      <c r="S11" s="15">
        <f t="shared" ca="1" si="13"/>
        <v>22</v>
      </c>
      <c r="T11" s="15" t="e">
        <f ca="1">IF(MATCH(S11,S$3:S10,0)&gt;0,S11+1,S11)</f>
        <v>#N/A</v>
      </c>
      <c r="U11" s="15">
        <f t="shared" ca="1" si="14"/>
        <v>22</v>
      </c>
      <c r="V11" s="15" t="e">
        <f ca="1">IF(MATCH(U11,U$3:U10,0)&gt;0,U11+1,U11)</f>
        <v>#N/A</v>
      </c>
      <c r="W11" s="15">
        <f t="shared" ca="1" si="15"/>
        <v>22</v>
      </c>
      <c r="X11" s="15" t="e">
        <f ca="1">IF(MATCH(W11,W$3:W10,0)&gt;0,W11+1,W11)</f>
        <v>#N/A</v>
      </c>
      <c r="Y11" s="15">
        <f t="shared" ca="1" si="16"/>
        <v>22</v>
      </c>
      <c r="Z11" s="15" t="e">
        <f ca="1">IF(MATCH(Y11,Y$3:Y10,0)&gt;0,Y11+1,Y11)</f>
        <v>#N/A</v>
      </c>
      <c r="AA11" s="15">
        <f t="shared" ca="1" si="17"/>
        <v>22</v>
      </c>
      <c r="AB11" s="15" t="e">
        <f ca="1">IF(MATCH(AA11,AA$3:AA10,0)&gt;0,AA11+1,AA11)</f>
        <v>#N/A</v>
      </c>
      <c r="AC11" s="15">
        <f t="shared" ca="1" si="18"/>
        <v>22</v>
      </c>
      <c r="AE11" s="15" t="str">
        <f t="shared" ca="1" si="4"/>
        <v>S1</v>
      </c>
      <c r="AF11" s="15">
        <f ca="1">MATCH(AE11,'1.設定項目名稱'!K$2:K$21,0)</f>
        <v>1</v>
      </c>
      <c r="AG11" s="15" t="e">
        <f t="shared" ca="1" si="5"/>
        <v>#VALUE!</v>
      </c>
      <c r="AH11" s="15" t="e">
        <f ca="1">MATCH(AG11,'1.設定項目名稱'!K$2:K$21,0)</f>
        <v>#VALUE!</v>
      </c>
      <c r="AI11" s="15">
        <f t="shared" ca="1" si="6"/>
        <v>1</v>
      </c>
      <c r="AJ11" s="15" t="str">
        <f ca="1">OFFSET('1.設定項目名稱'!L$1,'6.SWOT優先交互項'!AI11,0)</f>
        <v>專任教師學歷高且專業力強</v>
      </c>
      <c r="AK11" s="15" t="str">
        <f t="shared" ca="1" si="7"/>
        <v>O4</v>
      </c>
      <c r="AL11" s="15">
        <f ca="1">MATCH(AK11,'1.設定項目名稱'!N$2:N$21,0)</f>
        <v>4</v>
      </c>
      <c r="AM11" s="15" t="e">
        <f t="shared" ca="1" si="8"/>
        <v>#VALUE!</v>
      </c>
      <c r="AN11" s="15" t="e">
        <f ca="1">MATCH(AM11,'1.設定項目名稱'!N$2:N$21,0)</f>
        <v>#VALUE!</v>
      </c>
      <c r="AO11" s="15">
        <f t="shared" ca="1" si="9"/>
        <v>4</v>
      </c>
      <c r="AP11" s="15" t="str">
        <f ca="1">OFFSET('1.設定項目名稱'!O$1,'6.SWOT優先交互項'!AO11,0)</f>
        <v>教育局推動優秀退休教師參與學校教學協助方案</v>
      </c>
      <c r="AR11" s="15">
        <f t="shared" ca="1" si="10"/>
        <v>11</v>
      </c>
      <c r="AS11" s="15">
        <f t="shared" ca="1" si="11"/>
        <v>1</v>
      </c>
      <c r="AT11" s="15" t="str">
        <f t="shared" ca="1" si="12"/>
        <v>積極推展(S,O)</v>
      </c>
    </row>
    <row r="12" spans="1:46" x14ac:dyDescent="0.25">
      <c r="A12" s="9">
        <v>10</v>
      </c>
      <c r="B12" s="9" t="str">
        <f ca="1">IF(ISERROR(SWOT交互項!M11),"",SWOT交互項!M11)</f>
        <v>S2O3</v>
      </c>
      <c r="C12" s="91">
        <f ca="1">IF(ISERROR(SWOT交互項!N11),"",SWOT交互項!N11)</f>
        <v>4.7434164902525691</v>
      </c>
      <c r="D12" s="94">
        <f ca="1">IF(ISERROR(SWOT交互項!M11),"",OFFSET(AC$2,MATCH(B12,P$3:P$42,0),0))</f>
        <v>31</v>
      </c>
      <c r="E12" s="10" t="str">
        <f ca="1">IF(ISERROR(SWOT交互項!AB11),"",SWOT交互項!AB11)</f>
        <v>S4T4</v>
      </c>
      <c r="F12" s="91">
        <f ca="1">IF(ISERROR(SWOT交互項!AC11),"",SWOT交互項!AC11)</f>
        <v>4.6904157598234297</v>
      </c>
      <c r="G12" s="94">
        <f ca="1">IF(ISERROR(SWOT交互項!AB11),"",OFFSET(AC$2,MATCH(E12,P$3:P$42,0),0))</f>
        <v>36</v>
      </c>
      <c r="H12" s="10" t="str">
        <f ca="1">IF(ISERROR(SWOT交互項!AQ11),"",SWOT交互項!AQ11)</f>
        <v>W5O3</v>
      </c>
      <c r="I12" s="91">
        <f ca="1">IF(ISERROR(SWOT交互項!AR11),"",SWOT交互項!AR11)</f>
        <v>4.5</v>
      </c>
      <c r="J12" s="94">
        <f ca="1">IF(ISERROR(SWOT交互項!AQ11),"",OFFSET(AC$2,MATCH(H12,P$3:P$42,0),0))</f>
        <v>38</v>
      </c>
      <c r="K12" s="10" t="str">
        <f ca="1">IF(ISERROR(SWOT交互項!BF11),"",SWOT交互項!BF11)</f>
        <v>W3T2</v>
      </c>
      <c r="L12" s="91">
        <f ca="1">IF(ISERROR(SWOT交互項!BG11),"",SWOT交互項!BG11)</f>
        <v>4.2426406871192848</v>
      </c>
      <c r="M12" s="94">
        <f ca="1">IF(ISERROR(SWOT交互項!BF11),"",OFFSET(AC$2,MATCH(K12,P$3:P$42,0),0))</f>
        <v>40</v>
      </c>
      <c r="O12" s="64">
        <f t="shared" ca="1" si="1"/>
        <v>4.7434164902525691</v>
      </c>
      <c r="P12" s="15" t="str">
        <f t="shared" ca="1" si="2"/>
        <v>S2O3</v>
      </c>
      <c r="Q12" s="15">
        <f t="shared" ca="1" si="3"/>
        <v>31</v>
      </c>
      <c r="R12" s="15" t="e">
        <f ca="1">IF(MATCH(Q12,Q$3:Q11,0)&gt;0,Q12+1,Q12)</f>
        <v>#N/A</v>
      </c>
      <c r="S12" s="15">
        <f t="shared" ca="1" si="13"/>
        <v>31</v>
      </c>
      <c r="T12" s="15" t="e">
        <f ca="1">IF(MATCH(S12,S$3:S11,0)&gt;0,S12+1,S12)</f>
        <v>#N/A</v>
      </c>
      <c r="U12" s="15">
        <f t="shared" ca="1" si="14"/>
        <v>31</v>
      </c>
      <c r="V12" s="15" t="e">
        <f ca="1">IF(MATCH(U12,U$3:U11,0)&gt;0,U12+1,U12)</f>
        <v>#N/A</v>
      </c>
      <c r="W12" s="15">
        <f t="shared" ca="1" si="15"/>
        <v>31</v>
      </c>
      <c r="X12" s="15" t="e">
        <f ca="1">IF(MATCH(W12,W$3:W11,0)&gt;0,W12+1,W12)</f>
        <v>#N/A</v>
      </c>
      <c r="Y12" s="15">
        <f t="shared" ca="1" si="16"/>
        <v>31</v>
      </c>
      <c r="Z12" s="15" t="e">
        <f ca="1">IF(MATCH(Y12,Y$3:Y11,0)&gt;0,Y12+1,Y12)</f>
        <v>#N/A</v>
      </c>
      <c r="AA12" s="15">
        <f t="shared" ca="1" si="17"/>
        <v>31</v>
      </c>
      <c r="AB12" s="15" t="e">
        <f ca="1">IF(MATCH(AA12,AA$3:AA11,0)&gt;0,AA12+1,AA12)</f>
        <v>#N/A</v>
      </c>
      <c r="AC12" s="15">
        <f t="shared" ca="1" si="18"/>
        <v>31</v>
      </c>
      <c r="AE12" s="15" t="str">
        <f t="shared" ca="1" si="4"/>
        <v>S2</v>
      </c>
      <c r="AF12" s="15">
        <f ca="1">MATCH(AE12,'1.設定項目名稱'!K$2:K$21,0)</f>
        <v>2</v>
      </c>
      <c r="AG12" s="15" t="e">
        <f t="shared" ca="1" si="5"/>
        <v>#VALUE!</v>
      </c>
      <c r="AH12" s="15" t="e">
        <f ca="1">MATCH(AG12,'1.設定項目名稱'!K$2:K$21,0)</f>
        <v>#VALUE!</v>
      </c>
      <c r="AI12" s="15">
        <f t="shared" ca="1" si="6"/>
        <v>2</v>
      </c>
      <c r="AJ12" s="15" t="str">
        <f ca="1">OFFSET('1.設定項目名稱'!L$1,'6.SWOT優先交互項'!AI12,0)</f>
        <v>教師高度樂業願意積極參與校務</v>
      </c>
      <c r="AK12" s="15" t="str">
        <f t="shared" ca="1" si="7"/>
        <v>O3</v>
      </c>
      <c r="AL12" s="15">
        <f ca="1">MATCH(AK12,'1.設定項目名稱'!N$2:N$21,0)</f>
        <v>3</v>
      </c>
      <c r="AM12" s="15" t="e">
        <f t="shared" ca="1" si="8"/>
        <v>#VALUE!</v>
      </c>
      <c r="AN12" s="15" t="e">
        <f ca="1">MATCH(AM12,'1.設定項目名稱'!N$2:N$21,0)</f>
        <v>#VALUE!</v>
      </c>
      <c r="AO12" s="15">
        <f t="shared" ca="1" si="9"/>
        <v>3</v>
      </c>
      <c r="AP12" s="15" t="str">
        <f ca="1">OFFSET('1.設定項目名稱'!O$1,'6.SWOT優先交互項'!AO12,0)</f>
        <v>大型商場和大企業機構進駐社區吸引建商推出新建案</v>
      </c>
      <c r="AR12" s="15">
        <f t="shared" ca="1" si="10"/>
        <v>11</v>
      </c>
      <c r="AS12" s="15">
        <f t="shared" ca="1" si="11"/>
        <v>1</v>
      </c>
      <c r="AT12" s="15" t="str">
        <f t="shared" ca="1" si="12"/>
        <v>積極推展(S,O)</v>
      </c>
    </row>
    <row r="13" spans="1:46" ht="16.5" x14ac:dyDescent="0.25">
      <c r="A13" s="2"/>
      <c r="O13" s="64">
        <f ca="1">F3</f>
        <v>5.5</v>
      </c>
      <c r="P13" s="64" t="str">
        <f ca="1">E3</f>
        <v>S4T1</v>
      </c>
      <c r="Q13" s="15">
        <f t="shared" ca="1" si="3"/>
        <v>7</v>
      </c>
      <c r="R13" s="15">
        <f ca="1">IF(MATCH(Q13,Q$3:Q12,0)&gt;0,Q13+1,Q13)</f>
        <v>8</v>
      </c>
      <c r="S13" s="15">
        <f t="shared" ca="1" si="13"/>
        <v>8</v>
      </c>
      <c r="T13" s="15" t="e">
        <f ca="1">IF(MATCH(S13,S$3:S12,0)&gt;0,S13+1,S13)</f>
        <v>#N/A</v>
      </c>
      <c r="U13" s="15">
        <f t="shared" ca="1" si="14"/>
        <v>8</v>
      </c>
      <c r="V13" s="15" t="e">
        <f ca="1">IF(MATCH(U13,U$3:U12,0)&gt;0,U13+1,U13)</f>
        <v>#N/A</v>
      </c>
      <c r="W13" s="15">
        <f t="shared" ca="1" si="15"/>
        <v>8</v>
      </c>
      <c r="X13" s="15" t="e">
        <f ca="1">IF(MATCH(W13,W$3:W12,0)&gt;0,W13+1,W13)</f>
        <v>#N/A</v>
      </c>
      <c r="Y13" s="15">
        <f t="shared" ca="1" si="16"/>
        <v>8</v>
      </c>
      <c r="Z13" s="15" t="e">
        <f ca="1">IF(MATCH(Y13,Y$3:Y12,0)&gt;0,Y13+1,Y13)</f>
        <v>#N/A</v>
      </c>
      <c r="AA13" s="15">
        <f t="shared" ca="1" si="17"/>
        <v>8</v>
      </c>
      <c r="AB13" s="15" t="e">
        <f ca="1">IF(MATCH(AA13,AA$3:AA12,0)&gt;0,AA13+1,AA13)</f>
        <v>#N/A</v>
      </c>
      <c r="AC13" s="15">
        <f t="shared" ca="1" si="18"/>
        <v>8</v>
      </c>
      <c r="AE13" s="15" t="e">
        <f t="shared" ca="1" si="4"/>
        <v>#VALUE!</v>
      </c>
      <c r="AF13" s="15" t="e">
        <f ca="1">MATCH(AE13,'1.設定項目名稱'!K$2:K$21,0)</f>
        <v>#VALUE!</v>
      </c>
      <c r="AG13" s="15" t="str">
        <f t="shared" ca="1" si="5"/>
        <v>S4</v>
      </c>
      <c r="AH13" s="15">
        <f ca="1">MATCH(AG13,'1.設定項目名稱'!K$2:K$21,0)</f>
        <v>4</v>
      </c>
      <c r="AI13" s="15">
        <f t="shared" ca="1" si="6"/>
        <v>4</v>
      </c>
      <c r="AJ13" s="15" t="str">
        <f ca="1">OFFSET('1.設定項目名稱'!L$1,'6.SWOT優先交互項'!AI13,0)</f>
        <v>家長和社區關心和樂意協助學校</v>
      </c>
      <c r="AK13" s="15" t="e">
        <f t="shared" ca="1" si="7"/>
        <v>#VALUE!</v>
      </c>
      <c r="AL13" s="15" t="e">
        <f ca="1">MATCH(AK13,'1.設定項目名稱'!N$2:N$21,0)</f>
        <v>#VALUE!</v>
      </c>
      <c r="AM13" s="15" t="str">
        <f t="shared" ca="1" si="8"/>
        <v>T1</v>
      </c>
      <c r="AN13" s="15">
        <f ca="1">MATCH(AM13,'1.設定項目名稱'!N$2:N$21,0)</f>
        <v>11</v>
      </c>
      <c r="AO13" s="15">
        <f t="shared" ca="1" si="9"/>
        <v>11</v>
      </c>
      <c r="AP13" s="15" t="str">
        <f ca="1">OFFSET('1.設定項目名稱'!O$1,'6.SWOT優先交互項'!AO13,0)</f>
        <v>社區學齡入學兒童數逐年降低增加招生難度</v>
      </c>
      <c r="AR13" s="15">
        <f t="shared" ca="1" si="10"/>
        <v>12</v>
      </c>
      <c r="AS13" s="15">
        <f t="shared" ca="1" si="11"/>
        <v>2</v>
      </c>
      <c r="AT13" s="15" t="str">
        <f t="shared" ca="1" si="12"/>
        <v>降低傷害(S,T)</v>
      </c>
    </row>
    <row r="14" spans="1:46" ht="16.5" x14ac:dyDescent="0.25">
      <c r="A14" s="2" t="s">
        <v>102</v>
      </c>
      <c r="B14" s="75" t="s">
        <v>106</v>
      </c>
      <c r="C14" s="35" t="s">
        <v>86</v>
      </c>
      <c r="D14" s="35"/>
      <c r="E14" s="4" t="s">
        <v>129</v>
      </c>
      <c r="F14" s="28" t="s">
        <v>130</v>
      </c>
      <c r="H14" s="2" t="s">
        <v>136</v>
      </c>
      <c r="O14" s="64">
        <f t="shared" ref="O14:O22" ca="1" si="19">F4</f>
        <v>5.2440442408507577</v>
      </c>
      <c r="P14" s="64" t="str">
        <f t="shared" ref="P14:P22" ca="1" si="20">E4</f>
        <v>S2T1</v>
      </c>
      <c r="Q14" s="15">
        <f t="shared" ca="1" si="3"/>
        <v>13</v>
      </c>
      <c r="R14" s="15">
        <f ca="1">IF(MATCH(Q14,Q$3:Q13,0)&gt;0,Q14+1,Q14)</f>
        <v>14</v>
      </c>
      <c r="S14" s="15">
        <f t="shared" ca="1" si="13"/>
        <v>14</v>
      </c>
      <c r="T14" s="15">
        <f ca="1">IF(MATCH(S14,S$3:S13,0)&gt;0,S14+1,S14)</f>
        <v>15</v>
      </c>
      <c r="U14" s="15">
        <f t="shared" ca="1" si="14"/>
        <v>15</v>
      </c>
      <c r="V14" s="15" t="e">
        <f ca="1">IF(MATCH(U14,U$3:U13,0)&gt;0,U14+1,U14)</f>
        <v>#N/A</v>
      </c>
      <c r="W14" s="15">
        <f t="shared" ca="1" si="15"/>
        <v>15</v>
      </c>
      <c r="X14" s="15" t="e">
        <f ca="1">IF(MATCH(W14,W$3:W13,0)&gt;0,W14+1,W14)</f>
        <v>#N/A</v>
      </c>
      <c r="Y14" s="15">
        <f t="shared" ca="1" si="16"/>
        <v>15</v>
      </c>
      <c r="Z14" s="15" t="e">
        <f ca="1">IF(MATCH(Y14,Y$3:Y13,0)&gt;0,Y14+1,Y14)</f>
        <v>#N/A</v>
      </c>
      <c r="AA14" s="15">
        <f t="shared" ca="1" si="17"/>
        <v>15</v>
      </c>
      <c r="AB14" s="15" t="e">
        <f ca="1">IF(MATCH(AA14,AA$3:AA13,0)&gt;0,AA14+1,AA14)</f>
        <v>#N/A</v>
      </c>
      <c r="AC14" s="15">
        <f t="shared" ca="1" si="18"/>
        <v>15</v>
      </c>
      <c r="AE14" s="15" t="e">
        <f t="shared" ca="1" si="4"/>
        <v>#VALUE!</v>
      </c>
      <c r="AF14" s="15" t="e">
        <f ca="1">MATCH(AE14,'1.設定項目名稱'!K$2:K$21,0)</f>
        <v>#VALUE!</v>
      </c>
      <c r="AG14" s="15" t="str">
        <f t="shared" ca="1" si="5"/>
        <v>S2</v>
      </c>
      <c r="AH14" s="15">
        <f ca="1">MATCH(AG14,'1.設定項目名稱'!K$2:K$21,0)</f>
        <v>2</v>
      </c>
      <c r="AI14" s="15">
        <f t="shared" ca="1" si="6"/>
        <v>2</v>
      </c>
      <c r="AJ14" s="15" t="str">
        <f ca="1">OFFSET('1.設定項目名稱'!L$1,'6.SWOT優先交互項'!AI14,0)</f>
        <v>教師高度樂業願意積極參與校務</v>
      </c>
      <c r="AK14" s="15" t="e">
        <f t="shared" ca="1" si="7"/>
        <v>#VALUE!</v>
      </c>
      <c r="AL14" s="15" t="e">
        <f ca="1">MATCH(AK14,'1.設定項目名稱'!N$2:N$21,0)</f>
        <v>#VALUE!</v>
      </c>
      <c r="AM14" s="15" t="str">
        <f t="shared" ca="1" si="8"/>
        <v>T1</v>
      </c>
      <c r="AN14" s="15">
        <f ca="1">MATCH(AM14,'1.設定項目名稱'!N$2:N$21,0)</f>
        <v>11</v>
      </c>
      <c r="AO14" s="15">
        <f t="shared" ca="1" si="9"/>
        <v>11</v>
      </c>
      <c r="AP14" s="15" t="str">
        <f ca="1">OFFSET('1.設定項目名稱'!O$1,'6.SWOT優先交互項'!AO14,0)</f>
        <v>社區學齡入學兒童數逐年降低增加招生難度</v>
      </c>
      <c r="AR14" s="15">
        <f t="shared" ca="1" si="10"/>
        <v>12</v>
      </c>
      <c r="AS14" s="15">
        <f t="shared" ca="1" si="11"/>
        <v>2</v>
      </c>
      <c r="AT14" s="15" t="str">
        <f t="shared" ca="1" si="12"/>
        <v>降低傷害(S,T)</v>
      </c>
    </row>
    <row r="15" spans="1:46" x14ac:dyDescent="0.25">
      <c r="A15" s="4">
        <v>1</v>
      </c>
      <c r="B15" s="4" t="str">
        <f ca="1">IF(AC$3="","",OFFSET(P$2,MATCH(A15,AC$3:AC$42,0),0))</f>
        <v>W4O1</v>
      </c>
      <c r="C15" s="28">
        <f ca="1">IF(AC$3="","",OFFSET(O$2,MATCH(A15,AC$3:AC$42,0),0))</f>
        <v>6.2449979983983983</v>
      </c>
      <c r="E15" s="31" t="str">
        <f ca="1">IF(AC$3="","",OFFSET(AJ$2,MATCH(A15,AC$3:AC$42,0),0))</f>
        <v>外語教學師資不足需向外招聘</v>
      </c>
      <c r="F15" s="72" t="str">
        <f ca="1">IF(AC$3="","",OFFSET(AP$2,MATCH(A15,AC$3:AC$42,0),0))</f>
        <v>教育局積極補助學校設備更新供專案申請</v>
      </c>
      <c r="G15" s="72"/>
      <c r="H15" s="31" t="str">
        <f ca="1">IF(AC$3="","",OFFSET(AT$2,MATCH(A15,AC$3:AC$42,0),0))</f>
        <v>改善弱點(W,O)</v>
      </c>
      <c r="O15" s="64">
        <f t="shared" ca="1" si="19"/>
        <v>5.2440442408507577</v>
      </c>
      <c r="P15" s="64" t="str">
        <f t="shared" ca="1" si="20"/>
        <v>S5T1</v>
      </c>
      <c r="Q15" s="15">
        <f t="shared" ca="1" si="3"/>
        <v>13</v>
      </c>
      <c r="R15" s="15">
        <f ca="1">IF(MATCH(Q15,Q$3:Q14,0)&gt;0,Q15+1,Q15)</f>
        <v>14</v>
      </c>
      <c r="S15" s="15">
        <f t="shared" ca="1" si="13"/>
        <v>14</v>
      </c>
      <c r="T15" s="15">
        <f ca="1">IF(MATCH(S15,S$3:S14,0)&gt;0,S15+1,S15)</f>
        <v>15</v>
      </c>
      <c r="U15" s="15">
        <f t="shared" ca="1" si="14"/>
        <v>15</v>
      </c>
      <c r="V15" s="15">
        <f ca="1">IF(MATCH(U15,U$3:U14,0)&gt;0,U15+1,U15)</f>
        <v>16</v>
      </c>
      <c r="W15" s="15">
        <f t="shared" ca="1" si="15"/>
        <v>16</v>
      </c>
      <c r="X15" s="15" t="e">
        <f ca="1">IF(MATCH(W15,W$3:W14,0)&gt;0,W15+1,W15)</f>
        <v>#N/A</v>
      </c>
      <c r="Y15" s="15">
        <f t="shared" ca="1" si="16"/>
        <v>16</v>
      </c>
      <c r="Z15" s="15" t="e">
        <f ca="1">IF(MATCH(Y15,Y$3:Y14,0)&gt;0,Y15+1,Y15)</f>
        <v>#N/A</v>
      </c>
      <c r="AA15" s="15">
        <f t="shared" ca="1" si="17"/>
        <v>16</v>
      </c>
      <c r="AB15" s="15" t="e">
        <f ca="1">IF(MATCH(AA15,AA$3:AA14,0)&gt;0,AA15+1,AA15)</f>
        <v>#N/A</v>
      </c>
      <c r="AC15" s="15">
        <f t="shared" ca="1" si="18"/>
        <v>16</v>
      </c>
      <c r="AE15" s="15" t="e">
        <f t="shared" ca="1" si="4"/>
        <v>#VALUE!</v>
      </c>
      <c r="AF15" s="15" t="e">
        <f ca="1">MATCH(AE15,'1.設定項目名稱'!K$2:K$21,0)</f>
        <v>#VALUE!</v>
      </c>
      <c r="AG15" s="15" t="str">
        <f t="shared" ca="1" si="5"/>
        <v>S5</v>
      </c>
      <c r="AH15" s="15">
        <f ca="1">MATCH(AG15,'1.設定項目名稱'!K$2:K$21,0)</f>
        <v>5</v>
      </c>
      <c r="AI15" s="15">
        <f t="shared" ca="1" si="6"/>
        <v>5</v>
      </c>
      <c r="AJ15" s="15" t="str">
        <f ca="1">OFFSET('1.設定項目名稱'!L$1,'6.SWOT優先交互項'!AI15,0)</f>
        <v>學校特色教學團隊強且成果多</v>
      </c>
      <c r="AK15" s="15" t="e">
        <f t="shared" ca="1" si="7"/>
        <v>#VALUE!</v>
      </c>
      <c r="AL15" s="15" t="e">
        <f ca="1">MATCH(AK15,'1.設定項目名稱'!N$2:N$21,0)</f>
        <v>#VALUE!</v>
      </c>
      <c r="AM15" s="15" t="str">
        <f t="shared" ca="1" si="8"/>
        <v>T1</v>
      </c>
      <c r="AN15" s="15">
        <f ca="1">MATCH(AM15,'1.設定項目名稱'!N$2:N$21,0)</f>
        <v>11</v>
      </c>
      <c r="AO15" s="15">
        <f t="shared" ca="1" si="9"/>
        <v>11</v>
      </c>
      <c r="AP15" s="15" t="str">
        <f ca="1">OFFSET('1.設定項目名稱'!O$1,'6.SWOT優先交互項'!AO15,0)</f>
        <v>社區學齡入學兒童數逐年降低增加招生難度</v>
      </c>
      <c r="AR15" s="15">
        <f t="shared" ca="1" si="10"/>
        <v>12</v>
      </c>
      <c r="AS15" s="15">
        <f t="shared" ca="1" si="11"/>
        <v>2</v>
      </c>
      <c r="AT15" s="15" t="str">
        <f t="shared" ca="1" si="12"/>
        <v>降低傷害(S,T)</v>
      </c>
    </row>
    <row r="16" spans="1:46" x14ac:dyDescent="0.25">
      <c r="A16" s="4">
        <v>2</v>
      </c>
      <c r="B16" s="4" t="str">
        <f t="shared" ref="B16:B24" ca="1" si="21">IF(AC$3="","",OFFSET(P$2,MATCH(A16,AC$3:AC$42,0),0))</f>
        <v>S4O1</v>
      </c>
      <c r="C16" s="28">
        <f t="shared" ref="C16:C24" ca="1" si="22">IF(AC$3="","",OFFSET(O$2,MATCH(A16,AC$3:AC$42,0),0))</f>
        <v>5.9791303715506992</v>
      </c>
      <c r="E16" s="31" t="str">
        <f t="shared" ref="E16:E24" ca="1" si="23">IF(AC$3="","",OFFSET(AJ$2,MATCH(A16,AC$3:AC$42,0),0))</f>
        <v>家長和社區關心和樂意協助學校</v>
      </c>
      <c r="F16" s="72" t="str">
        <f t="shared" ref="F16:F24" ca="1" si="24">IF(AC$3="","",OFFSET(AP$2,MATCH(A16,AC$3:AC$42,0),0))</f>
        <v>教育局積極補助學校設備更新供專案申請</v>
      </c>
      <c r="G16" s="72"/>
      <c r="H16" s="31" t="str">
        <f t="shared" ref="H16:H24" ca="1" si="25">IF(AC$3="","",OFFSET(AT$2,MATCH(A16,AC$3:AC$42,0),0))</f>
        <v>積極推展(S,O)</v>
      </c>
      <c r="O16" s="64">
        <f t="shared" ca="1" si="19"/>
        <v>5.2440442408507577</v>
      </c>
      <c r="P16" s="64" t="str">
        <f t="shared" ca="1" si="20"/>
        <v>S4T3</v>
      </c>
      <c r="Q16" s="15">
        <f t="shared" ca="1" si="3"/>
        <v>13</v>
      </c>
      <c r="R16" s="15">
        <f ca="1">IF(MATCH(Q16,Q$3:Q15,0)&gt;0,Q16+1,Q16)</f>
        <v>14</v>
      </c>
      <c r="S16" s="15">
        <f t="shared" ca="1" si="13"/>
        <v>14</v>
      </c>
      <c r="T16" s="15">
        <f ca="1">IF(MATCH(S16,S$3:S15,0)&gt;0,S16+1,S16)</f>
        <v>15</v>
      </c>
      <c r="U16" s="15">
        <f t="shared" ca="1" si="14"/>
        <v>15</v>
      </c>
      <c r="V16" s="15">
        <f ca="1">IF(MATCH(U16,U$3:U15,0)&gt;0,U16+1,U16)</f>
        <v>16</v>
      </c>
      <c r="W16" s="15">
        <f t="shared" ca="1" si="15"/>
        <v>16</v>
      </c>
      <c r="X16" s="15">
        <f ca="1">IF(MATCH(W16,W$3:W15,0)&gt;0,W16+1,W16)</f>
        <v>17</v>
      </c>
      <c r="Y16" s="15">
        <f t="shared" ca="1" si="16"/>
        <v>17</v>
      </c>
      <c r="Z16" s="15" t="e">
        <f ca="1">IF(MATCH(Y16,Y$3:Y15,0)&gt;0,Y16+1,Y16)</f>
        <v>#N/A</v>
      </c>
      <c r="AA16" s="15">
        <f t="shared" ca="1" si="17"/>
        <v>17</v>
      </c>
      <c r="AB16" s="15" t="e">
        <f ca="1">IF(MATCH(AA16,AA$3:AA15,0)&gt;0,AA16+1,AA16)</f>
        <v>#N/A</v>
      </c>
      <c r="AC16" s="15">
        <f t="shared" ca="1" si="18"/>
        <v>17</v>
      </c>
      <c r="AE16" s="15" t="e">
        <f t="shared" ca="1" si="4"/>
        <v>#VALUE!</v>
      </c>
      <c r="AF16" s="15" t="e">
        <f ca="1">MATCH(AE16,'1.設定項目名稱'!K$2:K$21,0)</f>
        <v>#VALUE!</v>
      </c>
      <c r="AG16" s="15" t="str">
        <f t="shared" ca="1" si="5"/>
        <v>S4</v>
      </c>
      <c r="AH16" s="15">
        <f ca="1">MATCH(AG16,'1.設定項目名稱'!K$2:K$21,0)</f>
        <v>4</v>
      </c>
      <c r="AI16" s="15">
        <f t="shared" ca="1" si="6"/>
        <v>4</v>
      </c>
      <c r="AJ16" s="15" t="str">
        <f ca="1">OFFSET('1.設定項目名稱'!L$1,'6.SWOT優先交互項'!AI16,0)</f>
        <v>家長和社區關心和樂意協助學校</v>
      </c>
      <c r="AK16" s="15" t="e">
        <f t="shared" ca="1" si="7"/>
        <v>#VALUE!</v>
      </c>
      <c r="AL16" s="15" t="e">
        <f ca="1">MATCH(AK16,'1.設定項目名稱'!N$2:N$21,0)</f>
        <v>#VALUE!</v>
      </c>
      <c r="AM16" s="15" t="str">
        <f t="shared" ca="1" si="8"/>
        <v>T3</v>
      </c>
      <c r="AN16" s="15">
        <f ca="1">MATCH(AM16,'1.設定項目名稱'!N$2:N$21,0)</f>
        <v>13</v>
      </c>
      <c r="AO16" s="15">
        <f t="shared" ca="1" si="9"/>
        <v>13</v>
      </c>
      <c r="AP16" s="15" t="str">
        <f ca="1">OFFSET('1.設定項目名稱'!O$1,'6.SWOT優先交互項'!AO16,0)</f>
        <v>家長關心外語學習促成學生參加課後外語補習人數漸增</v>
      </c>
      <c r="AR16" s="15">
        <f t="shared" ca="1" si="10"/>
        <v>12</v>
      </c>
      <c r="AS16" s="15">
        <f t="shared" ca="1" si="11"/>
        <v>2</v>
      </c>
      <c r="AT16" s="15" t="str">
        <f t="shared" ca="1" si="12"/>
        <v>降低傷害(S,T)</v>
      </c>
    </row>
    <row r="17" spans="1:46" x14ac:dyDescent="0.25">
      <c r="A17" s="4">
        <v>3</v>
      </c>
      <c r="B17" s="4" t="str">
        <f t="shared" ca="1" si="21"/>
        <v>W4O4</v>
      </c>
      <c r="C17" s="28">
        <f t="shared" ca="1" si="22"/>
        <v>5.7445626465380286</v>
      </c>
      <c r="E17" s="31" t="str">
        <f t="shared" ca="1" si="23"/>
        <v>外語教學師資不足需向外招聘</v>
      </c>
      <c r="F17" s="72" t="str">
        <f t="shared" ca="1" si="24"/>
        <v>教育局推動優秀退休教師參與學校教學協助方案</v>
      </c>
      <c r="G17" s="72"/>
      <c r="H17" s="31" t="str">
        <f t="shared" ca="1" si="25"/>
        <v>改善弱點(W,O)</v>
      </c>
      <c r="O17" s="64">
        <f t="shared" ca="1" si="19"/>
        <v>5</v>
      </c>
      <c r="P17" s="64" t="str">
        <f t="shared" ca="1" si="20"/>
        <v>S2T3</v>
      </c>
      <c r="Q17" s="15">
        <f t="shared" ca="1" si="3"/>
        <v>19</v>
      </c>
      <c r="R17" s="15" t="e">
        <f ca="1">IF(MATCH(Q17,Q$3:Q16,0)&gt;0,Q17+1,Q17)</f>
        <v>#N/A</v>
      </c>
      <c r="S17" s="15">
        <f t="shared" ca="1" si="13"/>
        <v>19</v>
      </c>
      <c r="T17" s="15" t="e">
        <f ca="1">IF(MATCH(S17,S$3:S16,0)&gt;0,S17+1,S17)</f>
        <v>#N/A</v>
      </c>
      <c r="U17" s="15">
        <f t="shared" ca="1" si="14"/>
        <v>19</v>
      </c>
      <c r="V17" s="15" t="e">
        <f ca="1">IF(MATCH(U17,U$3:U16,0)&gt;0,U17+1,U17)</f>
        <v>#N/A</v>
      </c>
      <c r="W17" s="15">
        <f t="shared" ca="1" si="15"/>
        <v>19</v>
      </c>
      <c r="X17" s="15" t="e">
        <f ca="1">IF(MATCH(W17,W$3:W16,0)&gt;0,W17+1,W17)</f>
        <v>#N/A</v>
      </c>
      <c r="Y17" s="15">
        <f t="shared" ca="1" si="16"/>
        <v>19</v>
      </c>
      <c r="Z17" s="15" t="e">
        <f ca="1">IF(MATCH(Y17,Y$3:Y16,0)&gt;0,Y17+1,Y17)</f>
        <v>#N/A</v>
      </c>
      <c r="AA17" s="15">
        <f t="shared" ca="1" si="17"/>
        <v>19</v>
      </c>
      <c r="AB17" s="15" t="e">
        <f ca="1">IF(MATCH(AA17,AA$3:AA16,0)&gt;0,AA17+1,AA17)</f>
        <v>#N/A</v>
      </c>
      <c r="AC17" s="15">
        <f t="shared" ca="1" si="18"/>
        <v>19</v>
      </c>
      <c r="AE17" s="15" t="e">
        <f t="shared" ca="1" si="4"/>
        <v>#VALUE!</v>
      </c>
      <c r="AF17" s="15" t="e">
        <f ca="1">MATCH(AE17,'1.設定項目名稱'!K$2:K$21,0)</f>
        <v>#VALUE!</v>
      </c>
      <c r="AG17" s="15" t="str">
        <f t="shared" ca="1" si="5"/>
        <v>S2</v>
      </c>
      <c r="AH17" s="15">
        <f ca="1">MATCH(AG17,'1.設定項目名稱'!K$2:K$21,0)</f>
        <v>2</v>
      </c>
      <c r="AI17" s="15">
        <f t="shared" ca="1" si="6"/>
        <v>2</v>
      </c>
      <c r="AJ17" s="15" t="str">
        <f ca="1">OFFSET('1.設定項目名稱'!L$1,'6.SWOT優先交互項'!AI17,0)</f>
        <v>教師高度樂業願意積極參與校務</v>
      </c>
      <c r="AK17" s="15" t="e">
        <f t="shared" ca="1" si="7"/>
        <v>#VALUE!</v>
      </c>
      <c r="AL17" s="15" t="e">
        <f ca="1">MATCH(AK17,'1.設定項目名稱'!N$2:N$21,0)</f>
        <v>#VALUE!</v>
      </c>
      <c r="AM17" s="15" t="str">
        <f t="shared" ca="1" si="8"/>
        <v>T3</v>
      </c>
      <c r="AN17" s="15">
        <f ca="1">MATCH(AM17,'1.設定項目名稱'!N$2:N$21,0)</f>
        <v>13</v>
      </c>
      <c r="AO17" s="15">
        <f t="shared" ca="1" si="9"/>
        <v>13</v>
      </c>
      <c r="AP17" s="15" t="str">
        <f ca="1">OFFSET('1.設定項目名稱'!O$1,'6.SWOT優先交互項'!AO17,0)</f>
        <v>家長關心外語學習促成學生參加課後外語補習人數漸增</v>
      </c>
      <c r="AR17" s="15">
        <f t="shared" ca="1" si="10"/>
        <v>12</v>
      </c>
      <c r="AS17" s="15">
        <f t="shared" ca="1" si="11"/>
        <v>2</v>
      </c>
      <c r="AT17" s="15" t="str">
        <f t="shared" ca="1" si="12"/>
        <v>降低傷害(S,T)</v>
      </c>
    </row>
    <row r="18" spans="1:46" x14ac:dyDescent="0.25">
      <c r="A18" s="4">
        <v>4</v>
      </c>
      <c r="B18" s="4" t="str">
        <f t="shared" ca="1" si="21"/>
        <v>W4T1</v>
      </c>
      <c r="C18" s="28">
        <f t="shared" ca="1" si="22"/>
        <v>5.7445626465380286</v>
      </c>
      <c r="E18" s="31" t="str">
        <f t="shared" ca="1" si="23"/>
        <v>外語教學師資不足需向外招聘</v>
      </c>
      <c r="F18" s="72" t="str">
        <f t="shared" ca="1" si="24"/>
        <v>社區學齡入學兒童數逐年降低增加招生難度</v>
      </c>
      <c r="G18" s="72"/>
      <c r="H18" s="31" t="str">
        <f t="shared" ca="1" si="25"/>
        <v>迴避威脅(W,T)</v>
      </c>
      <c r="O18" s="64">
        <f t="shared" ca="1" si="19"/>
        <v>5</v>
      </c>
      <c r="P18" s="64" t="str">
        <f t="shared" ca="1" si="20"/>
        <v>S5T3</v>
      </c>
      <c r="Q18" s="15">
        <f t="shared" ca="1" si="3"/>
        <v>19</v>
      </c>
      <c r="R18" s="15">
        <f ca="1">IF(MATCH(Q18,Q$3:Q17,0)&gt;0,Q18+1,Q18)</f>
        <v>20</v>
      </c>
      <c r="S18" s="15">
        <f t="shared" ca="1" si="13"/>
        <v>20</v>
      </c>
      <c r="T18" s="15" t="e">
        <f ca="1">IF(MATCH(S18,S$3:S17,0)&gt;0,S18+1,S18)</f>
        <v>#N/A</v>
      </c>
      <c r="U18" s="15">
        <f t="shared" ca="1" si="14"/>
        <v>20</v>
      </c>
      <c r="V18" s="15" t="e">
        <f ca="1">IF(MATCH(U18,U$3:U17,0)&gt;0,U18+1,U18)</f>
        <v>#N/A</v>
      </c>
      <c r="W18" s="15">
        <f t="shared" ca="1" si="15"/>
        <v>20</v>
      </c>
      <c r="X18" s="15" t="e">
        <f ca="1">IF(MATCH(W18,W$3:W17,0)&gt;0,W18+1,W18)</f>
        <v>#N/A</v>
      </c>
      <c r="Y18" s="15">
        <f t="shared" ca="1" si="16"/>
        <v>20</v>
      </c>
      <c r="Z18" s="15" t="e">
        <f ca="1">IF(MATCH(Y18,Y$3:Y17,0)&gt;0,Y18+1,Y18)</f>
        <v>#N/A</v>
      </c>
      <c r="AA18" s="15">
        <f t="shared" ca="1" si="17"/>
        <v>20</v>
      </c>
      <c r="AB18" s="15" t="e">
        <f ca="1">IF(MATCH(AA18,AA$3:AA17,0)&gt;0,AA18+1,AA18)</f>
        <v>#N/A</v>
      </c>
      <c r="AC18" s="15">
        <f t="shared" ca="1" si="18"/>
        <v>20</v>
      </c>
      <c r="AE18" s="15" t="e">
        <f t="shared" ca="1" si="4"/>
        <v>#VALUE!</v>
      </c>
      <c r="AF18" s="15" t="e">
        <f ca="1">MATCH(AE18,'1.設定項目名稱'!K$2:K$21,0)</f>
        <v>#VALUE!</v>
      </c>
      <c r="AG18" s="15" t="str">
        <f t="shared" ca="1" si="5"/>
        <v>S5</v>
      </c>
      <c r="AH18" s="15">
        <f ca="1">MATCH(AG18,'1.設定項目名稱'!K$2:K$21,0)</f>
        <v>5</v>
      </c>
      <c r="AI18" s="15">
        <f t="shared" ca="1" si="6"/>
        <v>5</v>
      </c>
      <c r="AJ18" s="15" t="str">
        <f ca="1">OFFSET('1.設定項目名稱'!L$1,'6.SWOT優先交互項'!AI18,0)</f>
        <v>學校特色教學團隊強且成果多</v>
      </c>
      <c r="AK18" s="15" t="e">
        <f t="shared" ca="1" si="7"/>
        <v>#VALUE!</v>
      </c>
      <c r="AL18" s="15" t="e">
        <f ca="1">MATCH(AK18,'1.設定項目名稱'!N$2:N$21,0)</f>
        <v>#VALUE!</v>
      </c>
      <c r="AM18" s="15" t="str">
        <f t="shared" ca="1" si="8"/>
        <v>T3</v>
      </c>
      <c r="AN18" s="15">
        <f ca="1">MATCH(AM18,'1.設定項目名稱'!N$2:N$21,0)</f>
        <v>13</v>
      </c>
      <c r="AO18" s="15">
        <f t="shared" ca="1" si="9"/>
        <v>13</v>
      </c>
      <c r="AP18" s="15" t="str">
        <f ca="1">OFFSET('1.設定項目名稱'!O$1,'6.SWOT優先交互項'!AO18,0)</f>
        <v>家長關心外語學習促成學生參加課後外語補習人數漸增</v>
      </c>
      <c r="AR18" s="15">
        <f t="shared" ca="1" si="10"/>
        <v>12</v>
      </c>
      <c r="AS18" s="15">
        <f t="shared" ca="1" si="11"/>
        <v>2</v>
      </c>
      <c r="AT18" s="15" t="str">
        <f t="shared" ca="1" si="12"/>
        <v>降低傷害(S,T)</v>
      </c>
    </row>
    <row r="19" spans="1:46" x14ac:dyDescent="0.25">
      <c r="A19" s="4">
        <v>5</v>
      </c>
      <c r="B19" s="4" t="str">
        <f t="shared" ca="1" si="21"/>
        <v>S2O1</v>
      </c>
      <c r="C19" s="28">
        <f t="shared" ca="1" si="22"/>
        <v>5.7008771254956896</v>
      </c>
      <c r="E19" s="31" t="str">
        <f t="shared" ca="1" si="23"/>
        <v>教師高度樂業願意積極參與校務</v>
      </c>
      <c r="F19" s="72" t="str">
        <f t="shared" ca="1" si="24"/>
        <v>教育局積極補助學校設備更新供專案申請</v>
      </c>
      <c r="G19" s="72"/>
      <c r="H19" s="31" t="str">
        <f t="shared" ca="1" si="25"/>
        <v>積極推展(S,O)</v>
      </c>
      <c r="O19" s="64">
        <f t="shared" ca="1" si="19"/>
        <v>4.9749371855330997</v>
      </c>
      <c r="P19" s="64" t="str">
        <f t="shared" ca="1" si="20"/>
        <v>S1T1</v>
      </c>
      <c r="Q19" s="15">
        <f t="shared" ca="1" si="3"/>
        <v>21</v>
      </c>
      <c r="R19" s="15">
        <f ca="1">IF(MATCH(Q19,Q$3:Q18,0)&gt;0,Q19+1,Q19)</f>
        <v>22</v>
      </c>
      <c r="S19" s="15">
        <f t="shared" ca="1" si="13"/>
        <v>22</v>
      </c>
      <c r="T19" s="15">
        <f ca="1">IF(MATCH(S19,S$3:S18,0)&gt;0,S19+1,S19)</f>
        <v>23</v>
      </c>
      <c r="U19" s="15">
        <f t="shared" ca="1" si="14"/>
        <v>23</v>
      </c>
      <c r="V19" s="15" t="e">
        <f ca="1">IF(MATCH(U19,U$3:U18,0)&gt;0,U19+1,U19)</f>
        <v>#N/A</v>
      </c>
      <c r="W19" s="15">
        <f t="shared" ca="1" si="15"/>
        <v>23</v>
      </c>
      <c r="X19" s="15" t="e">
        <f ca="1">IF(MATCH(W19,W$3:W18,0)&gt;0,W19+1,W19)</f>
        <v>#N/A</v>
      </c>
      <c r="Y19" s="15">
        <f t="shared" ca="1" si="16"/>
        <v>23</v>
      </c>
      <c r="Z19" s="15" t="e">
        <f ca="1">IF(MATCH(Y19,Y$3:Y18,0)&gt;0,Y19+1,Y19)</f>
        <v>#N/A</v>
      </c>
      <c r="AA19" s="15">
        <f t="shared" ca="1" si="17"/>
        <v>23</v>
      </c>
      <c r="AB19" s="15" t="e">
        <f ca="1">IF(MATCH(AA19,AA$3:AA18,0)&gt;0,AA19+1,AA19)</f>
        <v>#N/A</v>
      </c>
      <c r="AC19" s="15">
        <f t="shared" ca="1" si="18"/>
        <v>23</v>
      </c>
      <c r="AE19" s="15" t="e">
        <f t="shared" ca="1" si="4"/>
        <v>#VALUE!</v>
      </c>
      <c r="AF19" s="15" t="e">
        <f ca="1">MATCH(AE19,'1.設定項目名稱'!K$2:K$21,0)</f>
        <v>#VALUE!</v>
      </c>
      <c r="AG19" s="15" t="str">
        <f t="shared" ca="1" si="5"/>
        <v>S1</v>
      </c>
      <c r="AH19" s="15">
        <f ca="1">MATCH(AG19,'1.設定項目名稱'!K$2:K$21,0)</f>
        <v>1</v>
      </c>
      <c r="AI19" s="15">
        <f t="shared" ca="1" si="6"/>
        <v>1</v>
      </c>
      <c r="AJ19" s="15" t="str">
        <f ca="1">OFFSET('1.設定項目名稱'!L$1,'6.SWOT優先交互項'!AI19,0)</f>
        <v>專任教師學歷高且專業力強</v>
      </c>
      <c r="AK19" s="15" t="e">
        <f t="shared" ca="1" si="7"/>
        <v>#VALUE!</v>
      </c>
      <c r="AL19" s="15" t="e">
        <f ca="1">MATCH(AK19,'1.設定項目名稱'!N$2:N$21,0)</f>
        <v>#VALUE!</v>
      </c>
      <c r="AM19" s="15" t="str">
        <f t="shared" ca="1" si="8"/>
        <v>T1</v>
      </c>
      <c r="AN19" s="15">
        <f ca="1">MATCH(AM19,'1.設定項目名稱'!N$2:N$21,0)</f>
        <v>11</v>
      </c>
      <c r="AO19" s="15">
        <f t="shared" ca="1" si="9"/>
        <v>11</v>
      </c>
      <c r="AP19" s="15" t="str">
        <f ca="1">OFFSET('1.設定項目名稱'!O$1,'6.SWOT優先交互項'!AO19,0)</f>
        <v>社區學齡入學兒童數逐年降低增加招生難度</v>
      </c>
      <c r="AR19" s="15">
        <f t="shared" ca="1" si="10"/>
        <v>12</v>
      </c>
      <c r="AS19" s="15">
        <f t="shared" ca="1" si="11"/>
        <v>2</v>
      </c>
      <c r="AT19" s="15" t="str">
        <f t="shared" ca="1" si="12"/>
        <v>降低傷害(S,T)</v>
      </c>
    </row>
    <row r="20" spans="1:46" x14ac:dyDescent="0.25">
      <c r="A20" s="4">
        <v>6</v>
      </c>
      <c r="B20" s="4" t="str">
        <f t="shared" ca="1" si="21"/>
        <v>S5O1</v>
      </c>
      <c r="C20" s="28">
        <f t="shared" ca="1" si="22"/>
        <v>5.7008771254956896</v>
      </c>
      <c r="E20" s="31" t="str">
        <f t="shared" ca="1" si="23"/>
        <v>學校特色教學團隊強且成果多</v>
      </c>
      <c r="F20" s="72" t="str">
        <f t="shared" ca="1" si="24"/>
        <v>教育局積極補助學校設備更新供專案申請</v>
      </c>
      <c r="G20" s="72"/>
      <c r="H20" s="31" t="str">
        <f t="shared" ca="1" si="25"/>
        <v>積極推展(S,O)</v>
      </c>
      <c r="O20" s="64">
        <f t="shared" ca="1" si="19"/>
        <v>4.7434164902525691</v>
      </c>
      <c r="P20" s="64" t="str">
        <f t="shared" ca="1" si="20"/>
        <v>S1T3</v>
      </c>
      <c r="Q20" s="15">
        <f t="shared" ca="1" si="3"/>
        <v>31</v>
      </c>
      <c r="R20" s="15">
        <f ca="1">IF(MATCH(Q20,Q$3:Q19,0)&gt;0,Q20+1,Q20)</f>
        <v>32</v>
      </c>
      <c r="S20" s="15">
        <f t="shared" ca="1" si="13"/>
        <v>32</v>
      </c>
      <c r="T20" s="15" t="e">
        <f ca="1">IF(MATCH(S20,S$3:S19,0)&gt;0,S20+1,S20)</f>
        <v>#N/A</v>
      </c>
      <c r="U20" s="15">
        <f t="shared" ca="1" si="14"/>
        <v>32</v>
      </c>
      <c r="V20" s="15" t="e">
        <f ca="1">IF(MATCH(U20,U$3:U19,0)&gt;0,U20+1,U20)</f>
        <v>#N/A</v>
      </c>
      <c r="W20" s="15">
        <f t="shared" ca="1" si="15"/>
        <v>32</v>
      </c>
      <c r="X20" s="15" t="e">
        <f ca="1">IF(MATCH(W20,W$3:W19,0)&gt;0,W20+1,W20)</f>
        <v>#N/A</v>
      </c>
      <c r="Y20" s="15">
        <f t="shared" ca="1" si="16"/>
        <v>32</v>
      </c>
      <c r="Z20" s="15" t="e">
        <f ca="1">IF(MATCH(Y20,Y$3:Y19,0)&gt;0,Y20+1,Y20)</f>
        <v>#N/A</v>
      </c>
      <c r="AA20" s="15">
        <f t="shared" ca="1" si="17"/>
        <v>32</v>
      </c>
      <c r="AB20" s="15" t="e">
        <f ca="1">IF(MATCH(AA20,AA$3:AA19,0)&gt;0,AA20+1,AA20)</f>
        <v>#N/A</v>
      </c>
      <c r="AC20" s="15">
        <f t="shared" ca="1" si="18"/>
        <v>32</v>
      </c>
      <c r="AE20" s="15" t="e">
        <f t="shared" ca="1" si="4"/>
        <v>#VALUE!</v>
      </c>
      <c r="AF20" s="15" t="e">
        <f ca="1">MATCH(AE20,'1.設定項目名稱'!K$2:K$21,0)</f>
        <v>#VALUE!</v>
      </c>
      <c r="AG20" s="15" t="str">
        <f t="shared" ca="1" si="5"/>
        <v>S1</v>
      </c>
      <c r="AH20" s="15">
        <f ca="1">MATCH(AG20,'1.設定項目名稱'!K$2:K$21,0)</f>
        <v>1</v>
      </c>
      <c r="AI20" s="15">
        <f t="shared" ca="1" si="6"/>
        <v>1</v>
      </c>
      <c r="AJ20" s="15" t="str">
        <f ca="1">OFFSET('1.設定項目名稱'!L$1,'6.SWOT優先交互項'!AI20,0)</f>
        <v>專任教師學歷高且專業力強</v>
      </c>
      <c r="AK20" s="15" t="e">
        <f t="shared" ca="1" si="7"/>
        <v>#VALUE!</v>
      </c>
      <c r="AL20" s="15" t="e">
        <f ca="1">MATCH(AK20,'1.設定項目名稱'!N$2:N$21,0)</f>
        <v>#VALUE!</v>
      </c>
      <c r="AM20" s="15" t="str">
        <f t="shared" ca="1" si="8"/>
        <v>T3</v>
      </c>
      <c r="AN20" s="15">
        <f ca="1">MATCH(AM20,'1.設定項目名稱'!N$2:N$21,0)</f>
        <v>13</v>
      </c>
      <c r="AO20" s="15">
        <f t="shared" ca="1" si="9"/>
        <v>13</v>
      </c>
      <c r="AP20" s="15" t="str">
        <f ca="1">OFFSET('1.設定項目名稱'!O$1,'6.SWOT優先交互項'!AO20,0)</f>
        <v>家長關心外語學習促成學生參加課後外語補習人數漸增</v>
      </c>
      <c r="AR20" s="15">
        <f t="shared" ca="1" si="10"/>
        <v>12</v>
      </c>
      <c r="AS20" s="15">
        <f t="shared" ca="1" si="11"/>
        <v>2</v>
      </c>
      <c r="AT20" s="15" t="str">
        <f t="shared" ca="1" si="12"/>
        <v>降低傷害(S,T)</v>
      </c>
    </row>
    <row r="21" spans="1:46" x14ac:dyDescent="0.25">
      <c r="A21" s="4">
        <v>7</v>
      </c>
      <c r="B21" s="4" t="str">
        <f t="shared" ca="1" si="21"/>
        <v>S4O4</v>
      </c>
      <c r="C21" s="28">
        <f t="shared" ca="1" si="22"/>
        <v>5.5</v>
      </c>
      <c r="E21" s="31" t="str">
        <f t="shared" ca="1" si="23"/>
        <v>家長和社區關心和樂意協助學校</v>
      </c>
      <c r="F21" s="72" t="str">
        <f t="shared" ca="1" si="24"/>
        <v>教育局推動優秀退休教師參與學校教學協助方案</v>
      </c>
      <c r="G21" s="72"/>
      <c r="H21" s="31" t="str">
        <f t="shared" ca="1" si="25"/>
        <v>積極推展(S,O)</v>
      </c>
      <c r="O21" s="64">
        <f t="shared" ca="1" si="19"/>
        <v>4.6904157598234297</v>
      </c>
      <c r="P21" s="64" t="str">
        <f t="shared" ca="1" si="20"/>
        <v>S4T2</v>
      </c>
      <c r="Q21" s="15">
        <f t="shared" ca="1" si="3"/>
        <v>35</v>
      </c>
      <c r="R21" s="15" t="e">
        <f ca="1">IF(MATCH(Q21,Q$3:Q20,0)&gt;0,Q21+1,Q21)</f>
        <v>#N/A</v>
      </c>
      <c r="S21" s="15">
        <f t="shared" ca="1" si="13"/>
        <v>35</v>
      </c>
      <c r="T21" s="15" t="e">
        <f ca="1">IF(MATCH(S21,S$3:S20,0)&gt;0,S21+1,S21)</f>
        <v>#N/A</v>
      </c>
      <c r="U21" s="15">
        <f t="shared" ca="1" si="14"/>
        <v>35</v>
      </c>
      <c r="V21" s="15" t="e">
        <f ca="1">IF(MATCH(U21,U$3:U20,0)&gt;0,U21+1,U21)</f>
        <v>#N/A</v>
      </c>
      <c r="W21" s="15">
        <f t="shared" ca="1" si="15"/>
        <v>35</v>
      </c>
      <c r="X21" s="15" t="e">
        <f ca="1">IF(MATCH(W21,W$3:W20,0)&gt;0,W21+1,W21)</f>
        <v>#N/A</v>
      </c>
      <c r="Y21" s="15">
        <f t="shared" ca="1" si="16"/>
        <v>35</v>
      </c>
      <c r="Z21" s="15" t="e">
        <f ca="1">IF(MATCH(Y21,Y$3:Y20,0)&gt;0,Y21+1,Y21)</f>
        <v>#N/A</v>
      </c>
      <c r="AA21" s="15">
        <f t="shared" ca="1" si="17"/>
        <v>35</v>
      </c>
      <c r="AB21" s="15" t="e">
        <f ca="1">IF(MATCH(AA21,AA$3:AA20,0)&gt;0,AA21+1,AA21)</f>
        <v>#N/A</v>
      </c>
      <c r="AC21" s="15">
        <f t="shared" ca="1" si="18"/>
        <v>35</v>
      </c>
      <c r="AE21" s="15" t="e">
        <f t="shared" ca="1" si="4"/>
        <v>#VALUE!</v>
      </c>
      <c r="AF21" s="15" t="e">
        <f ca="1">MATCH(AE21,'1.設定項目名稱'!K$2:K$21,0)</f>
        <v>#VALUE!</v>
      </c>
      <c r="AG21" s="15" t="str">
        <f t="shared" ca="1" si="5"/>
        <v>S4</v>
      </c>
      <c r="AH21" s="15">
        <f ca="1">MATCH(AG21,'1.設定項目名稱'!K$2:K$21,0)</f>
        <v>4</v>
      </c>
      <c r="AI21" s="15">
        <f t="shared" ca="1" si="6"/>
        <v>4</v>
      </c>
      <c r="AJ21" s="15" t="str">
        <f ca="1">OFFSET('1.設定項目名稱'!L$1,'6.SWOT優先交互項'!AI21,0)</f>
        <v>家長和社區關心和樂意協助學校</v>
      </c>
      <c r="AK21" s="15" t="e">
        <f t="shared" ca="1" si="7"/>
        <v>#VALUE!</v>
      </c>
      <c r="AL21" s="15" t="e">
        <f ca="1">MATCH(AK21,'1.設定項目名稱'!N$2:N$21,0)</f>
        <v>#VALUE!</v>
      </c>
      <c r="AM21" s="15" t="str">
        <f t="shared" ca="1" si="8"/>
        <v>T2</v>
      </c>
      <c r="AN21" s="15">
        <f ca="1">MATCH(AM21,'1.設定項目名稱'!N$2:N$21,0)</f>
        <v>12</v>
      </c>
      <c r="AO21" s="15">
        <f t="shared" ca="1" si="9"/>
        <v>12</v>
      </c>
      <c r="AP21" s="15" t="str">
        <f ca="1">OFFSET('1.設定項目名稱'!O$1,'6.SWOT優先交互項'!AO21,0)</f>
        <v>他校轉型實驗學校吸引本校生轉學就讀形成競爭</v>
      </c>
      <c r="AR21" s="15">
        <f t="shared" ca="1" si="10"/>
        <v>12</v>
      </c>
      <c r="AS21" s="15">
        <f t="shared" ca="1" si="11"/>
        <v>2</v>
      </c>
      <c r="AT21" s="15" t="str">
        <f t="shared" ca="1" si="12"/>
        <v>降低傷害(S,T)</v>
      </c>
    </row>
    <row r="22" spans="1:46" x14ac:dyDescent="0.25">
      <c r="A22" s="4">
        <v>8</v>
      </c>
      <c r="B22" s="4" t="str">
        <f t="shared" ca="1" si="21"/>
        <v>S4T1</v>
      </c>
      <c r="C22" s="28">
        <f t="shared" ca="1" si="22"/>
        <v>5.5</v>
      </c>
      <c r="E22" s="31" t="str">
        <f t="shared" ca="1" si="23"/>
        <v>家長和社區關心和樂意協助學校</v>
      </c>
      <c r="F22" s="72" t="str">
        <f t="shared" ca="1" si="24"/>
        <v>社區學齡入學兒童數逐年降低增加招生難度</v>
      </c>
      <c r="G22" s="72"/>
      <c r="H22" s="31" t="str">
        <f t="shared" ca="1" si="25"/>
        <v>降低傷害(S,T)</v>
      </c>
      <c r="O22" s="64">
        <f t="shared" ca="1" si="19"/>
        <v>4.6904157598234297</v>
      </c>
      <c r="P22" s="64" t="str">
        <f t="shared" ca="1" si="20"/>
        <v>S4T4</v>
      </c>
      <c r="Q22" s="15">
        <f t="shared" ca="1" si="3"/>
        <v>35</v>
      </c>
      <c r="R22" s="15">
        <f ca="1">IF(MATCH(Q22,Q$3:Q21,0)&gt;0,Q22+1,Q22)</f>
        <v>36</v>
      </c>
      <c r="S22" s="15">
        <f t="shared" ca="1" si="13"/>
        <v>36</v>
      </c>
      <c r="T22" s="15" t="e">
        <f ca="1">IF(MATCH(S22,S$3:S21,0)&gt;0,S22+1,S22)</f>
        <v>#N/A</v>
      </c>
      <c r="U22" s="15">
        <f t="shared" ca="1" si="14"/>
        <v>36</v>
      </c>
      <c r="V22" s="15" t="e">
        <f ca="1">IF(MATCH(U22,U$3:U21,0)&gt;0,U22+1,U22)</f>
        <v>#N/A</v>
      </c>
      <c r="W22" s="15">
        <f t="shared" ca="1" si="15"/>
        <v>36</v>
      </c>
      <c r="X22" s="15" t="e">
        <f ca="1">IF(MATCH(W22,W$3:W21,0)&gt;0,W22+1,W22)</f>
        <v>#N/A</v>
      </c>
      <c r="Y22" s="15">
        <f t="shared" ca="1" si="16"/>
        <v>36</v>
      </c>
      <c r="Z22" s="15" t="e">
        <f ca="1">IF(MATCH(Y22,Y$3:Y21,0)&gt;0,Y22+1,Y22)</f>
        <v>#N/A</v>
      </c>
      <c r="AA22" s="15">
        <f t="shared" ca="1" si="17"/>
        <v>36</v>
      </c>
      <c r="AB22" s="15" t="e">
        <f ca="1">IF(MATCH(AA22,AA$3:AA21,0)&gt;0,AA22+1,AA22)</f>
        <v>#N/A</v>
      </c>
      <c r="AC22" s="15">
        <f t="shared" ca="1" si="18"/>
        <v>36</v>
      </c>
      <c r="AE22" s="15" t="e">
        <f t="shared" ca="1" si="4"/>
        <v>#VALUE!</v>
      </c>
      <c r="AF22" s="15" t="e">
        <f ca="1">MATCH(AE22,'1.設定項目名稱'!K$2:K$21,0)</f>
        <v>#VALUE!</v>
      </c>
      <c r="AG22" s="15" t="str">
        <f t="shared" ca="1" si="5"/>
        <v>S4</v>
      </c>
      <c r="AH22" s="15">
        <f ca="1">MATCH(AG22,'1.設定項目名稱'!K$2:K$21,0)</f>
        <v>4</v>
      </c>
      <c r="AI22" s="15">
        <f t="shared" ca="1" si="6"/>
        <v>4</v>
      </c>
      <c r="AJ22" s="15" t="str">
        <f ca="1">OFFSET('1.設定項目名稱'!L$1,'6.SWOT優先交互項'!AI22,0)</f>
        <v>家長和社區關心和樂意協助學校</v>
      </c>
      <c r="AK22" s="15" t="e">
        <f t="shared" ca="1" si="7"/>
        <v>#VALUE!</v>
      </c>
      <c r="AL22" s="15" t="e">
        <f ca="1">MATCH(AK22,'1.設定項目名稱'!N$2:N$21,0)</f>
        <v>#VALUE!</v>
      </c>
      <c r="AM22" s="15" t="str">
        <f t="shared" ca="1" si="8"/>
        <v>T4</v>
      </c>
      <c r="AN22" s="15">
        <f ca="1">MATCH(AM22,'1.設定項目名稱'!N$2:N$21,0)</f>
        <v>14</v>
      </c>
      <c r="AO22" s="15">
        <f t="shared" ca="1" si="9"/>
        <v>14</v>
      </c>
      <c r="AP22" s="15" t="str">
        <f ca="1">OFFSET('1.設定項目名稱'!O$1,'6.SWOT優先交互項'!AO22,0)</f>
        <v>民間教育團體培育優秀師資不合現行政策規定無法聘用</v>
      </c>
      <c r="AR22" s="15">
        <f t="shared" ca="1" si="10"/>
        <v>12</v>
      </c>
      <c r="AS22" s="15">
        <f t="shared" ca="1" si="11"/>
        <v>2</v>
      </c>
      <c r="AT22" s="15" t="str">
        <f t="shared" ca="1" si="12"/>
        <v>降低傷害(S,T)</v>
      </c>
    </row>
    <row r="23" spans="1:46" x14ac:dyDescent="0.25">
      <c r="A23" s="4">
        <v>9</v>
      </c>
      <c r="B23" s="4" t="str">
        <f t="shared" ca="1" si="21"/>
        <v>W4T3</v>
      </c>
      <c r="C23" s="28">
        <f t="shared" ca="1" si="22"/>
        <v>5.4772255750516612</v>
      </c>
      <c r="E23" s="31" t="str">
        <f t="shared" ca="1" si="23"/>
        <v>外語教學師資不足需向外招聘</v>
      </c>
      <c r="F23" s="72" t="str">
        <f t="shared" ca="1" si="24"/>
        <v>家長關心外語學習促成學生參加課後外語補習人數漸增</v>
      </c>
      <c r="G23" s="72"/>
      <c r="H23" s="31" t="str">
        <f t="shared" ca="1" si="25"/>
        <v>迴避威脅(W,T)</v>
      </c>
      <c r="O23" s="64">
        <f ca="1">I3</f>
        <v>6.2449979983983983</v>
      </c>
      <c r="P23" s="64" t="str">
        <f ca="1">H3</f>
        <v>W4O1</v>
      </c>
      <c r="Q23" s="15">
        <f t="shared" ca="1" si="3"/>
        <v>1</v>
      </c>
      <c r="R23" s="15" t="e">
        <f ca="1">IF(MATCH(Q23,Q$3:Q22,0)&gt;0,Q23+1,Q23)</f>
        <v>#N/A</v>
      </c>
      <c r="S23" s="15">
        <f t="shared" ca="1" si="13"/>
        <v>1</v>
      </c>
      <c r="T23" s="15" t="e">
        <f ca="1">IF(MATCH(S23,S$3:S22,0)&gt;0,S23+1,S23)</f>
        <v>#N/A</v>
      </c>
      <c r="U23" s="15">
        <f t="shared" ca="1" si="14"/>
        <v>1</v>
      </c>
      <c r="V23" s="15" t="e">
        <f ca="1">IF(MATCH(U23,U$3:U22,0)&gt;0,U23+1,U23)</f>
        <v>#N/A</v>
      </c>
      <c r="W23" s="15">
        <f t="shared" ca="1" si="15"/>
        <v>1</v>
      </c>
      <c r="X23" s="15" t="e">
        <f ca="1">IF(MATCH(W23,W$3:W22,0)&gt;0,W23+1,W23)</f>
        <v>#N/A</v>
      </c>
      <c r="Y23" s="15">
        <f t="shared" ca="1" si="16"/>
        <v>1</v>
      </c>
      <c r="Z23" s="15" t="e">
        <f ca="1">IF(MATCH(Y23,Y$3:Y22,0)&gt;0,Y23+1,Y23)</f>
        <v>#N/A</v>
      </c>
      <c r="AA23" s="15">
        <f t="shared" ca="1" si="17"/>
        <v>1</v>
      </c>
      <c r="AB23" s="15" t="e">
        <f ca="1">IF(MATCH(AA23,AA$3:AA22,0)&gt;0,AA23+1,AA23)</f>
        <v>#N/A</v>
      </c>
      <c r="AC23" s="15">
        <f t="shared" ca="1" si="18"/>
        <v>1</v>
      </c>
      <c r="AE23" s="15" t="str">
        <f t="shared" ca="1" si="4"/>
        <v>W4</v>
      </c>
      <c r="AF23" s="15">
        <f ca="1">MATCH(AE23,'1.設定項目名稱'!K$2:K$21,0)</f>
        <v>14</v>
      </c>
      <c r="AG23" s="15" t="e">
        <f t="shared" ca="1" si="5"/>
        <v>#VALUE!</v>
      </c>
      <c r="AH23" s="15" t="e">
        <f ca="1">MATCH(AG23,'1.設定項目名稱'!K$2:K$21,0)</f>
        <v>#VALUE!</v>
      </c>
      <c r="AI23" s="15">
        <f t="shared" ca="1" si="6"/>
        <v>14</v>
      </c>
      <c r="AJ23" s="15" t="str">
        <f ca="1">OFFSET('1.設定項目名稱'!L$1,'6.SWOT優先交互項'!AI23,0)</f>
        <v>外語教學師資不足需向外招聘</v>
      </c>
      <c r="AK23" s="15" t="str">
        <f t="shared" ca="1" si="7"/>
        <v>O1</v>
      </c>
      <c r="AL23" s="15">
        <f ca="1">MATCH(AK23,'1.設定項目名稱'!N$2:N$21,0)</f>
        <v>1</v>
      </c>
      <c r="AM23" s="15" t="e">
        <f t="shared" ca="1" si="8"/>
        <v>#VALUE!</v>
      </c>
      <c r="AN23" s="15" t="e">
        <f ca="1">MATCH(AM23,'1.設定項目名稱'!N$2:N$21,0)</f>
        <v>#VALUE!</v>
      </c>
      <c r="AO23" s="15">
        <f t="shared" ca="1" si="9"/>
        <v>1</v>
      </c>
      <c r="AP23" s="15" t="str">
        <f ca="1">OFFSET('1.設定項目名稱'!O$1,'6.SWOT優先交互項'!AO23,0)</f>
        <v>教育局積極補助學校設備更新供專案申請</v>
      </c>
      <c r="AR23" s="15">
        <f t="shared" ca="1" si="10"/>
        <v>21</v>
      </c>
      <c r="AS23" s="15">
        <f t="shared" ca="1" si="11"/>
        <v>3</v>
      </c>
      <c r="AT23" s="15" t="str">
        <f t="shared" ca="1" si="12"/>
        <v>改善弱點(W,O)</v>
      </c>
    </row>
    <row r="24" spans="1:46" x14ac:dyDescent="0.25">
      <c r="A24" s="4">
        <v>10</v>
      </c>
      <c r="B24" s="4" t="str">
        <f t="shared" ca="1" si="21"/>
        <v>S1O1</v>
      </c>
      <c r="C24" s="28">
        <f t="shared" ca="1" si="22"/>
        <v>5.4083269131959844</v>
      </c>
      <c r="E24" s="31" t="str">
        <f t="shared" ca="1" si="23"/>
        <v>專任教師學歷高且專業力強</v>
      </c>
      <c r="F24" s="72" t="str">
        <f t="shared" ca="1" si="24"/>
        <v>教育局積極補助學校設備更新供專案申請</v>
      </c>
      <c r="G24" s="72"/>
      <c r="H24" s="31" t="str">
        <f t="shared" ca="1" si="25"/>
        <v>積極推展(S,O)</v>
      </c>
      <c r="O24" s="64">
        <f t="shared" ref="O24:O32" ca="1" si="26">I4</f>
        <v>5.7445626465380286</v>
      </c>
      <c r="P24" s="64" t="str">
        <f t="shared" ref="P24:P32" ca="1" si="27">H4</f>
        <v>W4O4</v>
      </c>
      <c r="Q24" s="15">
        <f t="shared" ca="1" si="3"/>
        <v>3</v>
      </c>
      <c r="R24" s="15" t="e">
        <f ca="1">IF(MATCH(Q24,Q$3:Q23,0)&gt;0,Q24+1,Q24)</f>
        <v>#N/A</v>
      </c>
      <c r="S24" s="15">
        <f t="shared" ca="1" si="13"/>
        <v>3</v>
      </c>
      <c r="T24" s="15" t="e">
        <f ca="1">IF(MATCH(S24,S$3:S23,0)&gt;0,S24+1,S24)</f>
        <v>#N/A</v>
      </c>
      <c r="U24" s="15">
        <f t="shared" ca="1" si="14"/>
        <v>3</v>
      </c>
      <c r="V24" s="15" t="e">
        <f ca="1">IF(MATCH(U24,U$3:U23,0)&gt;0,U24+1,U24)</f>
        <v>#N/A</v>
      </c>
      <c r="W24" s="15">
        <f t="shared" ca="1" si="15"/>
        <v>3</v>
      </c>
      <c r="X24" s="15" t="e">
        <f ca="1">IF(MATCH(W24,W$3:W23,0)&gt;0,W24+1,W24)</f>
        <v>#N/A</v>
      </c>
      <c r="Y24" s="15">
        <f t="shared" ca="1" si="16"/>
        <v>3</v>
      </c>
      <c r="Z24" s="15" t="e">
        <f ca="1">IF(MATCH(Y24,Y$3:Y23,0)&gt;0,Y24+1,Y24)</f>
        <v>#N/A</v>
      </c>
      <c r="AA24" s="15">
        <f t="shared" ca="1" si="17"/>
        <v>3</v>
      </c>
      <c r="AB24" s="15" t="e">
        <f ca="1">IF(MATCH(AA24,AA$3:AA23,0)&gt;0,AA24+1,AA24)</f>
        <v>#N/A</v>
      </c>
      <c r="AC24" s="15">
        <f t="shared" ca="1" si="18"/>
        <v>3</v>
      </c>
      <c r="AE24" s="15" t="str">
        <f t="shared" ca="1" si="4"/>
        <v>W4</v>
      </c>
      <c r="AF24" s="15">
        <f ca="1">MATCH(AE24,'1.設定項目名稱'!K$2:K$21,0)</f>
        <v>14</v>
      </c>
      <c r="AG24" s="15" t="e">
        <f t="shared" ca="1" si="5"/>
        <v>#VALUE!</v>
      </c>
      <c r="AH24" s="15" t="e">
        <f ca="1">MATCH(AG24,'1.設定項目名稱'!K$2:K$21,0)</f>
        <v>#VALUE!</v>
      </c>
      <c r="AI24" s="15">
        <f t="shared" ca="1" si="6"/>
        <v>14</v>
      </c>
      <c r="AJ24" s="15" t="str">
        <f ca="1">OFFSET('1.設定項目名稱'!L$1,'6.SWOT優先交互項'!AI24,0)</f>
        <v>外語教學師資不足需向外招聘</v>
      </c>
      <c r="AK24" s="15" t="str">
        <f t="shared" ca="1" si="7"/>
        <v>O4</v>
      </c>
      <c r="AL24" s="15">
        <f ca="1">MATCH(AK24,'1.設定項目名稱'!N$2:N$21,0)</f>
        <v>4</v>
      </c>
      <c r="AM24" s="15" t="e">
        <f t="shared" ca="1" si="8"/>
        <v>#VALUE!</v>
      </c>
      <c r="AN24" s="15" t="e">
        <f ca="1">MATCH(AM24,'1.設定項目名稱'!N$2:N$21,0)</f>
        <v>#VALUE!</v>
      </c>
      <c r="AO24" s="15">
        <f t="shared" ca="1" si="9"/>
        <v>4</v>
      </c>
      <c r="AP24" s="15" t="str">
        <f ca="1">OFFSET('1.設定項目名稱'!O$1,'6.SWOT優先交互項'!AO24,0)</f>
        <v>教育局推動優秀退休教師參與學校教學協助方案</v>
      </c>
      <c r="AR24" s="15">
        <f t="shared" ca="1" si="10"/>
        <v>21</v>
      </c>
      <c r="AS24" s="15">
        <f t="shared" ca="1" si="11"/>
        <v>3</v>
      </c>
      <c r="AT24" s="15" t="str">
        <f t="shared" ca="1" si="12"/>
        <v>改善弱點(W,O)</v>
      </c>
    </row>
    <row r="25" spans="1:46" x14ac:dyDescent="0.25">
      <c r="O25" s="64">
        <f t="shared" ca="1" si="26"/>
        <v>5.4083269131959844</v>
      </c>
      <c r="P25" s="64" t="str">
        <f t="shared" ca="1" si="27"/>
        <v>W3O1</v>
      </c>
      <c r="Q25" s="15">
        <f t="shared" ca="1" si="3"/>
        <v>10</v>
      </c>
      <c r="R25" s="15">
        <f ca="1">IF(MATCH(Q25,Q$3:Q24,0)&gt;0,Q25+1,Q25)</f>
        <v>11</v>
      </c>
      <c r="S25" s="15">
        <f t="shared" ca="1" si="13"/>
        <v>11</v>
      </c>
      <c r="T25" s="15" t="e">
        <f ca="1">IF(MATCH(S25,S$3:S24,0)&gt;0,S25+1,S25)</f>
        <v>#N/A</v>
      </c>
      <c r="U25" s="15">
        <f t="shared" ca="1" si="14"/>
        <v>11</v>
      </c>
      <c r="V25" s="15" t="e">
        <f ca="1">IF(MATCH(U25,U$3:U24,0)&gt;0,U25+1,U25)</f>
        <v>#N/A</v>
      </c>
      <c r="W25" s="15">
        <f t="shared" ca="1" si="15"/>
        <v>11</v>
      </c>
      <c r="X25" s="15" t="e">
        <f ca="1">IF(MATCH(W25,W$3:W24,0)&gt;0,W25+1,W25)</f>
        <v>#N/A</v>
      </c>
      <c r="Y25" s="15">
        <f t="shared" ca="1" si="16"/>
        <v>11</v>
      </c>
      <c r="Z25" s="15" t="e">
        <f ca="1">IF(MATCH(Y25,Y$3:Y24,0)&gt;0,Y25+1,Y25)</f>
        <v>#N/A</v>
      </c>
      <c r="AA25" s="15">
        <f t="shared" ca="1" si="17"/>
        <v>11</v>
      </c>
      <c r="AB25" s="15" t="e">
        <f ca="1">IF(MATCH(AA25,AA$3:AA24,0)&gt;0,AA25+1,AA25)</f>
        <v>#N/A</v>
      </c>
      <c r="AC25" s="15">
        <f t="shared" ca="1" si="18"/>
        <v>11</v>
      </c>
      <c r="AE25" s="15" t="str">
        <f t="shared" ca="1" si="4"/>
        <v>W3</v>
      </c>
      <c r="AF25" s="15">
        <f ca="1">MATCH(AE25,'1.設定項目名稱'!K$2:K$21,0)</f>
        <v>13</v>
      </c>
      <c r="AG25" s="15" t="e">
        <f t="shared" ca="1" si="5"/>
        <v>#VALUE!</v>
      </c>
      <c r="AH25" s="15" t="e">
        <f ca="1">MATCH(AG25,'1.設定項目名稱'!K$2:K$21,0)</f>
        <v>#VALUE!</v>
      </c>
      <c r="AI25" s="15">
        <f t="shared" ca="1" si="6"/>
        <v>13</v>
      </c>
      <c r="AJ25" s="15" t="str">
        <f ca="1">OFFSET('1.設定項目名稱'!L$1,'6.SWOT優先交互項'!AI25,0)</f>
        <v>圖書設備汰舊更新較慢</v>
      </c>
      <c r="AK25" s="15" t="str">
        <f t="shared" ca="1" si="7"/>
        <v>O1</v>
      </c>
      <c r="AL25" s="15">
        <f ca="1">MATCH(AK25,'1.設定項目名稱'!N$2:N$21,0)</f>
        <v>1</v>
      </c>
      <c r="AM25" s="15" t="e">
        <f t="shared" ca="1" si="8"/>
        <v>#VALUE!</v>
      </c>
      <c r="AN25" s="15" t="e">
        <f ca="1">MATCH(AM25,'1.設定項目名稱'!N$2:N$21,0)</f>
        <v>#VALUE!</v>
      </c>
      <c r="AO25" s="15">
        <f t="shared" ca="1" si="9"/>
        <v>1</v>
      </c>
      <c r="AP25" s="15" t="str">
        <f ca="1">OFFSET('1.設定項目名稱'!O$1,'6.SWOT優先交互項'!AO25,0)</f>
        <v>教育局積極補助學校設備更新供專案申請</v>
      </c>
      <c r="AR25" s="15">
        <f t="shared" ca="1" si="10"/>
        <v>21</v>
      </c>
      <c r="AS25" s="15">
        <f t="shared" ca="1" si="11"/>
        <v>3</v>
      </c>
      <c r="AT25" s="15" t="str">
        <f t="shared" ca="1" si="12"/>
        <v>改善弱點(W,O)</v>
      </c>
    </row>
    <row r="26" spans="1:46" x14ac:dyDescent="0.25">
      <c r="O26" s="64">
        <f t="shared" ca="1" si="26"/>
        <v>5.4083269131959844</v>
      </c>
      <c r="P26" s="64" t="str">
        <f t="shared" ca="1" si="27"/>
        <v>W5O1</v>
      </c>
      <c r="Q26" s="15">
        <f t="shared" ca="1" si="3"/>
        <v>10</v>
      </c>
      <c r="R26" s="15">
        <f ca="1">IF(MATCH(Q26,Q$3:Q25,0)&gt;0,Q26+1,Q26)</f>
        <v>11</v>
      </c>
      <c r="S26" s="15">
        <f t="shared" ca="1" si="13"/>
        <v>11</v>
      </c>
      <c r="T26" s="15">
        <f ca="1">IF(MATCH(S26,S$3:S25,0)&gt;0,S26+1,S26)</f>
        <v>12</v>
      </c>
      <c r="U26" s="15">
        <f t="shared" ca="1" si="14"/>
        <v>12</v>
      </c>
      <c r="V26" s="15" t="e">
        <f ca="1">IF(MATCH(U26,U$3:U25,0)&gt;0,U26+1,U26)</f>
        <v>#N/A</v>
      </c>
      <c r="W26" s="15">
        <f t="shared" ca="1" si="15"/>
        <v>12</v>
      </c>
      <c r="X26" s="15" t="e">
        <f ca="1">IF(MATCH(W26,W$3:W25,0)&gt;0,W26+1,W26)</f>
        <v>#N/A</v>
      </c>
      <c r="Y26" s="15">
        <f t="shared" ca="1" si="16"/>
        <v>12</v>
      </c>
      <c r="Z26" s="15" t="e">
        <f ca="1">IF(MATCH(Y26,Y$3:Y25,0)&gt;0,Y26+1,Y26)</f>
        <v>#N/A</v>
      </c>
      <c r="AA26" s="15">
        <f t="shared" ca="1" si="17"/>
        <v>12</v>
      </c>
      <c r="AB26" s="15" t="e">
        <f ca="1">IF(MATCH(AA26,AA$3:AA25,0)&gt;0,AA26+1,AA26)</f>
        <v>#N/A</v>
      </c>
      <c r="AC26" s="15">
        <f t="shared" ca="1" si="18"/>
        <v>12</v>
      </c>
      <c r="AE26" s="15" t="str">
        <f t="shared" ca="1" si="4"/>
        <v>W5</v>
      </c>
      <c r="AF26" s="15">
        <f ca="1">MATCH(AE26,'1.設定項目名稱'!K$2:K$21,0)</f>
        <v>15</v>
      </c>
      <c r="AG26" s="15" t="e">
        <f t="shared" ca="1" si="5"/>
        <v>#VALUE!</v>
      </c>
      <c r="AH26" s="15" t="e">
        <f ca="1">MATCH(AG26,'1.設定項目名稱'!K$2:K$21,0)</f>
        <v>#VALUE!</v>
      </c>
      <c r="AI26" s="15">
        <f t="shared" ca="1" si="6"/>
        <v>15</v>
      </c>
      <c r="AJ26" s="15" t="str">
        <f ca="1">OFFSET('1.設定項目名稱'!L$1,'6.SWOT優先交互項'!AI26,0)</f>
        <v>科技課程教材相對他校顯得陳舊</v>
      </c>
      <c r="AK26" s="15" t="str">
        <f t="shared" ca="1" si="7"/>
        <v>O1</v>
      </c>
      <c r="AL26" s="15">
        <f ca="1">MATCH(AK26,'1.設定項目名稱'!N$2:N$21,0)</f>
        <v>1</v>
      </c>
      <c r="AM26" s="15" t="e">
        <f t="shared" ca="1" si="8"/>
        <v>#VALUE!</v>
      </c>
      <c r="AN26" s="15" t="e">
        <f ca="1">MATCH(AM26,'1.設定項目名稱'!N$2:N$21,0)</f>
        <v>#VALUE!</v>
      </c>
      <c r="AO26" s="15">
        <f t="shared" ca="1" si="9"/>
        <v>1</v>
      </c>
      <c r="AP26" s="15" t="str">
        <f ca="1">OFFSET('1.設定項目名稱'!O$1,'6.SWOT優先交互項'!AO26,0)</f>
        <v>教育局積極補助學校設備更新供專案申請</v>
      </c>
      <c r="AR26" s="15">
        <f t="shared" ca="1" si="10"/>
        <v>21</v>
      </c>
      <c r="AS26" s="15">
        <f t="shared" ca="1" si="11"/>
        <v>3</v>
      </c>
      <c r="AT26" s="15" t="str">
        <f t="shared" ca="1" si="12"/>
        <v>改善弱點(W,O)</v>
      </c>
    </row>
    <row r="27" spans="1:46" x14ac:dyDescent="0.25">
      <c r="O27" s="64">
        <f t="shared" ca="1" si="26"/>
        <v>5.196152422706632</v>
      </c>
      <c r="P27" s="64" t="str">
        <f t="shared" ca="1" si="27"/>
        <v>W4O3</v>
      </c>
      <c r="Q27" s="15">
        <f t="shared" ca="1" si="3"/>
        <v>18</v>
      </c>
      <c r="R27" s="15" t="e">
        <f ca="1">IF(MATCH(Q27,Q$3:Q26,0)&gt;0,Q27+1,Q27)</f>
        <v>#N/A</v>
      </c>
      <c r="S27" s="15">
        <f t="shared" ca="1" si="13"/>
        <v>18</v>
      </c>
      <c r="T27" s="15" t="e">
        <f ca="1">IF(MATCH(S27,S$3:S26,0)&gt;0,S27+1,S27)</f>
        <v>#N/A</v>
      </c>
      <c r="U27" s="15">
        <f t="shared" ca="1" si="14"/>
        <v>18</v>
      </c>
      <c r="V27" s="15" t="e">
        <f ca="1">IF(MATCH(U27,U$3:U26,0)&gt;0,U27+1,U27)</f>
        <v>#N/A</v>
      </c>
      <c r="W27" s="15">
        <f t="shared" ca="1" si="15"/>
        <v>18</v>
      </c>
      <c r="X27" s="15" t="e">
        <f ca="1">IF(MATCH(W27,W$3:W26,0)&gt;0,W27+1,W27)</f>
        <v>#N/A</v>
      </c>
      <c r="Y27" s="15">
        <f t="shared" ca="1" si="16"/>
        <v>18</v>
      </c>
      <c r="Z27" s="15" t="e">
        <f ca="1">IF(MATCH(Y27,Y$3:Y26,0)&gt;0,Y27+1,Y27)</f>
        <v>#N/A</v>
      </c>
      <c r="AA27" s="15">
        <f t="shared" ca="1" si="17"/>
        <v>18</v>
      </c>
      <c r="AB27" s="15" t="e">
        <f ca="1">IF(MATCH(AA27,AA$3:AA26,0)&gt;0,AA27+1,AA27)</f>
        <v>#N/A</v>
      </c>
      <c r="AC27" s="15">
        <f t="shared" ca="1" si="18"/>
        <v>18</v>
      </c>
      <c r="AE27" s="15" t="str">
        <f t="shared" ca="1" si="4"/>
        <v>W4</v>
      </c>
      <c r="AF27" s="15">
        <f ca="1">MATCH(AE27,'1.設定項目名稱'!K$2:K$21,0)</f>
        <v>14</v>
      </c>
      <c r="AG27" s="15" t="e">
        <f t="shared" ca="1" si="5"/>
        <v>#VALUE!</v>
      </c>
      <c r="AH27" s="15" t="e">
        <f ca="1">MATCH(AG27,'1.設定項目名稱'!K$2:K$21,0)</f>
        <v>#VALUE!</v>
      </c>
      <c r="AI27" s="15">
        <f t="shared" ca="1" si="6"/>
        <v>14</v>
      </c>
      <c r="AJ27" s="15" t="str">
        <f ca="1">OFFSET('1.設定項目名稱'!L$1,'6.SWOT優先交互項'!AI27,0)</f>
        <v>外語教學師資不足需向外招聘</v>
      </c>
      <c r="AK27" s="15" t="str">
        <f t="shared" ca="1" si="7"/>
        <v>O3</v>
      </c>
      <c r="AL27" s="15">
        <f ca="1">MATCH(AK27,'1.設定項目名稱'!N$2:N$21,0)</f>
        <v>3</v>
      </c>
      <c r="AM27" s="15" t="e">
        <f t="shared" ca="1" si="8"/>
        <v>#VALUE!</v>
      </c>
      <c r="AN27" s="15" t="e">
        <f ca="1">MATCH(AM27,'1.設定項目名稱'!N$2:N$21,0)</f>
        <v>#VALUE!</v>
      </c>
      <c r="AO27" s="15">
        <f t="shared" ca="1" si="9"/>
        <v>3</v>
      </c>
      <c r="AP27" s="15" t="str">
        <f ca="1">OFFSET('1.設定項目名稱'!O$1,'6.SWOT優先交互項'!AO27,0)</f>
        <v>大型商場和大企業機構進駐社區吸引建商推出新建案</v>
      </c>
      <c r="AR27" s="15">
        <f t="shared" ca="1" si="10"/>
        <v>21</v>
      </c>
      <c r="AS27" s="15">
        <f t="shared" ca="1" si="11"/>
        <v>3</v>
      </c>
      <c r="AT27" s="15" t="str">
        <f t="shared" ca="1" si="12"/>
        <v>改善弱點(W,O)</v>
      </c>
    </row>
    <row r="28" spans="1:46" x14ac:dyDescent="0.25">
      <c r="O28" s="64">
        <f t="shared" ca="1" si="26"/>
        <v>4.9749371855330997</v>
      </c>
      <c r="P28" s="64" t="str">
        <f t="shared" ca="1" si="27"/>
        <v>W3O4</v>
      </c>
      <c r="Q28" s="15">
        <f t="shared" ca="1" si="3"/>
        <v>21</v>
      </c>
      <c r="R28" s="15">
        <f ca="1">IF(MATCH(Q28,Q$3:Q27,0)&gt;0,Q28+1,Q28)</f>
        <v>22</v>
      </c>
      <c r="S28" s="15">
        <f t="shared" ca="1" si="13"/>
        <v>22</v>
      </c>
      <c r="T28" s="15">
        <f ca="1">IF(MATCH(S28,S$3:S27,0)&gt;0,S28+1,S28)</f>
        <v>23</v>
      </c>
      <c r="U28" s="15">
        <f t="shared" ca="1" si="14"/>
        <v>23</v>
      </c>
      <c r="V28" s="15">
        <f ca="1">IF(MATCH(U28,U$3:U27,0)&gt;0,U28+1,U28)</f>
        <v>24</v>
      </c>
      <c r="W28" s="15">
        <f t="shared" ca="1" si="15"/>
        <v>24</v>
      </c>
      <c r="X28" s="15" t="e">
        <f ca="1">IF(MATCH(W28,W$3:W27,0)&gt;0,W28+1,W28)</f>
        <v>#N/A</v>
      </c>
      <c r="Y28" s="15">
        <f t="shared" ca="1" si="16"/>
        <v>24</v>
      </c>
      <c r="Z28" s="15" t="e">
        <f ca="1">IF(MATCH(Y28,Y$3:Y27,0)&gt;0,Y28+1,Y28)</f>
        <v>#N/A</v>
      </c>
      <c r="AA28" s="15">
        <f t="shared" ca="1" si="17"/>
        <v>24</v>
      </c>
      <c r="AB28" s="15" t="e">
        <f ca="1">IF(MATCH(AA28,AA$3:AA27,0)&gt;0,AA28+1,AA28)</f>
        <v>#N/A</v>
      </c>
      <c r="AC28" s="15">
        <f t="shared" ca="1" si="18"/>
        <v>24</v>
      </c>
      <c r="AE28" s="15" t="str">
        <f t="shared" ca="1" si="4"/>
        <v>W3</v>
      </c>
      <c r="AF28" s="15">
        <f ca="1">MATCH(AE28,'1.設定項目名稱'!K$2:K$21,0)</f>
        <v>13</v>
      </c>
      <c r="AG28" s="15" t="e">
        <f t="shared" ca="1" si="5"/>
        <v>#VALUE!</v>
      </c>
      <c r="AH28" s="15" t="e">
        <f ca="1">MATCH(AG28,'1.設定項目名稱'!K$2:K$21,0)</f>
        <v>#VALUE!</v>
      </c>
      <c r="AI28" s="15">
        <f t="shared" ca="1" si="6"/>
        <v>13</v>
      </c>
      <c r="AJ28" s="15" t="str">
        <f ca="1">OFFSET('1.設定項目名稱'!L$1,'6.SWOT優先交互項'!AI28,0)</f>
        <v>圖書設備汰舊更新較慢</v>
      </c>
      <c r="AK28" s="15" t="str">
        <f t="shared" ca="1" si="7"/>
        <v>O4</v>
      </c>
      <c r="AL28" s="15">
        <f ca="1">MATCH(AK28,'1.設定項目名稱'!N$2:N$21,0)</f>
        <v>4</v>
      </c>
      <c r="AM28" s="15" t="e">
        <f t="shared" ca="1" si="8"/>
        <v>#VALUE!</v>
      </c>
      <c r="AN28" s="15" t="e">
        <f ca="1">MATCH(AM28,'1.設定項目名稱'!N$2:N$21,0)</f>
        <v>#VALUE!</v>
      </c>
      <c r="AO28" s="15">
        <f t="shared" ca="1" si="9"/>
        <v>4</v>
      </c>
      <c r="AP28" s="15" t="str">
        <f ca="1">OFFSET('1.設定項目名稱'!O$1,'6.SWOT優先交互項'!AO28,0)</f>
        <v>教育局推動優秀退休教師參與學校教學協助方案</v>
      </c>
      <c r="AR28" s="15">
        <f t="shared" ca="1" si="10"/>
        <v>21</v>
      </c>
      <c r="AS28" s="15">
        <f t="shared" ca="1" si="11"/>
        <v>3</v>
      </c>
      <c r="AT28" s="15" t="str">
        <f t="shared" ca="1" si="12"/>
        <v>改善弱點(W,O)</v>
      </c>
    </row>
    <row r="29" spans="1:46" x14ac:dyDescent="0.25">
      <c r="O29" s="64">
        <f t="shared" ca="1" si="26"/>
        <v>4.9749371855330997</v>
      </c>
      <c r="P29" s="64" t="str">
        <f t="shared" ca="1" si="27"/>
        <v>W5O4</v>
      </c>
      <c r="Q29" s="15">
        <f t="shared" ca="1" si="3"/>
        <v>21</v>
      </c>
      <c r="R29" s="15">
        <f ca="1">IF(MATCH(Q29,Q$3:Q28,0)&gt;0,Q29+1,Q29)</f>
        <v>22</v>
      </c>
      <c r="S29" s="15">
        <f t="shared" ca="1" si="13"/>
        <v>22</v>
      </c>
      <c r="T29" s="15">
        <f ca="1">IF(MATCH(S29,S$3:S28,0)&gt;0,S29+1,S29)</f>
        <v>23</v>
      </c>
      <c r="U29" s="15">
        <f t="shared" ca="1" si="14"/>
        <v>23</v>
      </c>
      <c r="V29" s="15">
        <f ca="1">IF(MATCH(U29,U$3:U28,0)&gt;0,U29+1,U29)</f>
        <v>24</v>
      </c>
      <c r="W29" s="15">
        <f t="shared" ca="1" si="15"/>
        <v>24</v>
      </c>
      <c r="X29" s="15">
        <f ca="1">IF(MATCH(W29,W$3:W28,0)&gt;0,W29+1,W29)</f>
        <v>25</v>
      </c>
      <c r="Y29" s="15">
        <f t="shared" ca="1" si="16"/>
        <v>25</v>
      </c>
      <c r="Z29" s="15" t="e">
        <f ca="1">IF(MATCH(Y29,Y$3:Y28,0)&gt;0,Y29+1,Y29)</f>
        <v>#N/A</v>
      </c>
      <c r="AA29" s="15">
        <f t="shared" ca="1" si="17"/>
        <v>25</v>
      </c>
      <c r="AB29" s="15" t="e">
        <f ca="1">IF(MATCH(AA29,AA$3:AA28,0)&gt;0,AA29+1,AA29)</f>
        <v>#N/A</v>
      </c>
      <c r="AC29" s="15">
        <f t="shared" ca="1" si="18"/>
        <v>25</v>
      </c>
      <c r="AE29" s="15" t="str">
        <f t="shared" ca="1" si="4"/>
        <v>W5</v>
      </c>
      <c r="AF29" s="15">
        <f ca="1">MATCH(AE29,'1.設定項目名稱'!K$2:K$21,0)</f>
        <v>15</v>
      </c>
      <c r="AG29" s="15" t="e">
        <f t="shared" ca="1" si="5"/>
        <v>#VALUE!</v>
      </c>
      <c r="AH29" s="15" t="e">
        <f ca="1">MATCH(AG29,'1.設定項目名稱'!K$2:K$21,0)</f>
        <v>#VALUE!</v>
      </c>
      <c r="AI29" s="15">
        <f t="shared" ca="1" si="6"/>
        <v>15</v>
      </c>
      <c r="AJ29" s="15" t="str">
        <f ca="1">OFFSET('1.設定項目名稱'!L$1,'6.SWOT優先交互項'!AI29,0)</f>
        <v>科技課程教材相對他校顯得陳舊</v>
      </c>
      <c r="AK29" s="15" t="str">
        <f t="shared" ca="1" si="7"/>
        <v>O4</v>
      </c>
      <c r="AL29" s="15">
        <f ca="1">MATCH(AK29,'1.設定項目名稱'!N$2:N$21,0)</f>
        <v>4</v>
      </c>
      <c r="AM29" s="15" t="e">
        <f t="shared" ca="1" si="8"/>
        <v>#VALUE!</v>
      </c>
      <c r="AN29" s="15" t="e">
        <f ca="1">MATCH(AM29,'1.設定項目名稱'!N$2:N$21,0)</f>
        <v>#VALUE!</v>
      </c>
      <c r="AO29" s="15">
        <f t="shared" ca="1" si="9"/>
        <v>4</v>
      </c>
      <c r="AP29" s="15" t="str">
        <f ca="1">OFFSET('1.設定項目名稱'!O$1,'6.SWOT優先交互項'!AO29,0)</f>
        <v>教育局推動優秀退休教師參與學校教學協助方案</v>
      </c>
      <c r="AR29" s="15">
        <f t="shared" ca="1" si="10"/>
        <v>21</v>
      </c>
      <c r="AS29" s="15">
        <f t="shared" ca="1" si="11"/>
        <v>3</v>
      </c>
      <c r="AT29" s="15" t="str">
        <f t="shared" ca="1" si="12"/>
        <v>改善弱點(W,O)</v>
      </c>
    </row>
    <row r="30" spans="1:46" x14ac:dyDescent="0.25">
      <c r="O30" s="64">
        <f t="shared" ca="1" si="26"/>
        <v>4.7696960070847281</v>
      </c>
      <c r="P30" s="64" t="str">
        <f t="shared" ca="1" si="27"/>
        <v>W2O1</v>
      </c>
      <c r="Q30" s="15">
        <f t="shared" ca="1" si="3"/>
        <v>30</v>
      </c>
      <c r="R30" s="15" t="e">
        <f ca="1">IF(MATCH(Q30,Q$3:Q29,0)&gt;0,Q30+1,Q30)</f>
        <v>#N/A</v>
      </c>
      <c r="S30" s="15">
        <f t="shared" ca="1" si="13"/>
        <v>30</v>
      </c>
      <c r="T30" s="15" t="e">
        <f ca="1">IF(MATCH(S30,S$3:S29,0)&gt;0,S30+1,S30)</f>
        <v>#N/A</v>
      </c>
      <c r="U30" s="15">
        <f t="shared" ca="1" si="14"/>
        <v>30</v>
      </c>
      <c r="V30" s="15" t="e">
        <f ca="1">IF(MATCH(U30,U$3:U29,0)&gt;0,U30+1,U30)</f>
        <v>#N/A</v>
      </c>
      <c r="W30" s="15">
        <f t="shared" ca="1" si="15"/>
        <v>30</v>
      </c>
      <c r="X30" s="15" t="e">
        <f ca="1">IF(MATCH(W30,W$3:W29,0)&gt;0,W30+1,W30)</f>
        <v>#N/A</v>
      </c>
      <c r="Y30" s="15">
        <f t="shared" ca="1" si="16"/>
        <v>30</v>
      </c>
      <c r="Z30" s="15" t="e">
        <f ca="1">IF(MATCH(Y30,Y$3:Y29,0)&gt;0,Y30+1,Y30)</f>
        <v>#N/A</v>
      </c>
      <c r="AA30" s="15">
        <f t="shared" ca="1" si="17"/>
        <v>30</v>
      </c>
      <c r="AB30" s="15" t="e">
        <f ca="1">IF(MATCH(AA30,AA$3:AA29,0)&gt;0,AA30+1,AA30)</f>
        <v>#N/A</v>
      </c>
      <c r="AC30" s="15">
        <f t="shared" ca="1" si="18"/>
        <v>30</v>
      </c>
      <c r="AE30" s="15" t="str">
        <f t="shared" ca="1" si="4"/>
        <v>W2</v>
      </c>
      <c r="AF30" s="15">
        <f ca="1">MATCH(AE30,'1.設定項目名稱'!K$2:K$21,0)</f>
        <v>12</v>
      </c>
      <c r="AG30" s="15" t="e">
        <f t="shared" ca="1" si="5"/>
        <v>#VALUE!</v>
      </c>
      <c r="AH30" s="15" t="e">
        <f ca="1">MATCH(AG30,'1.設定項目名稱'!K$2:K$21,0)</f>
        <v>#VALUE!</v>
      </c>
      <c r="AI30" s="15">
        <f t="shared" ca="1" si="6"/>
        <v>12</v>
      </c>
      <c r="AJ30" s="15" t="str">
        <f ca="1">OFFSET('1.設定項目名稱'!L$1,'6.SWOT優先交互項'!AI30,0)</f>
        <v>經濟不利條件學生偏多需要協助</v>
      </c>
      <c r="AK30" s="15" t="str">
        <f t="shared" ca="1" si="7"/>
        <v>O1</v>
      </c>
      <c r="AL30" s="15">
        <f ca="1">MATCH(AK30,'1.設定項目名稱'!N$2:N$21,0)</f>
        <v>1</v>
      </c>
      <c r="AM30" s="15" t="e">
        <f t="shared" ca="1" si="8"/>
        <v>#VALUE!</v>
      </c>
      <c r="AN30" s="15" t="e">
        <f ca="1">MATCH(AM30,'1.設定項目名稱'!N$2:N$21,0)</f>
        <v>#VALUE!</v>
      </c>
      <c r="AO30" s="15">
        <f t="shared" ca="1" si="9"/>
        <v>1</v>
      </c>
      <c r="AP30" s="15" t="str">
        <f ca="1">OFFSET('1.設定項目名稱'!O$1,'6.SWOT優先交互項'!AO30,0)</f>
        <v>教育局積極補助學校設備更新供專案申請</v>
      </c>
      <c r="AR30" s="15">
        <f t="shared" ca="1" si="10"/>
        <v>21</v>
      </c>
      <c r="AS30" s="15">
        <f t="shared" ca="1" si="11"/>
        <v>3</v>
      </c>
      <c r="AT30" s="15" t="str">
        <f t="shared" ca="1" si="12"/>
        <v>改善弱點(W,O)</v>
      </c>
    </row>
    <row r="31" spans="1:46" x14ac:dyDescent="0.25">
      <c r="O31" s="64">
        <f t="shared" ca="1" si="26"/>
        <v>4.5</v>
      </c>
      <c r="P31" s="64" t="str">
        <f t="shared" ca="1" si="27"/>
        <v>W3O3</v>
      </c>
      <c r="Q31" s="15">
        <f t="shared" ca="1" si="3"/>
        <v>37</v>
      </c>
      <c r="R31" s="15" t="e">
        <f ca="1">IF(MATCH(Q31,Q$3:Q30,0)&gt;0,Q31+1,Q31)</f>
        <v>#N/A</v>
      </c>
      <c r="S31" s="15">
        <f t="shared" ca="1" si="13"/>
        <v>37</v>
      </c>
      <c r="T31" s="15" t="e">
        <f ca="1">IF(MATCH(S31,S$3:S30,0)&gt;0,S31+1,S31)</f>
        <v>#N/A</v>
      </c>
      <c r="U31" s="15">
        <f t="shared" ca="1" si="14"/>
        <v>37</v>
      </c>
      <c r="V31" s="15" t="e">
        <f ca="1">IF(MATCH(U31,U$3:U30,0)&gt;0,U31+1,U31)</f>
        <v>#N/A</v>
      </c>
      <c r="W31" s="15">
        <f t="shared" ca="1" si="15"/>
        <v>37</v>
      </c>
      <c r="X31" s="15" t="e">
        <f ca="1">IF(MATCH(W31,W$3:W30,0)&gt;0,W31+1,W31)</f>
        <v>#N/A</v>
      </c>
      <c r="Y31" s="15">
        <f t="shared" ca="1" si="16"/>
        <v>37</v>
      </c>
      <c r="Z31" s="15" t="e">
        <f ca="1">IF(MATCH(Y31,Y$3:Y30,0)&gt;0,Y31+1,Y31)</f>
        <v>#N/A</v>
      </c>
      <c r="AA31" s="15">
        <f t="shared" ca="1" si="17"/>
        <v>37</v>
      </c>
      <c r="AB31" s="15" t="e">
        <f ca="1">IF(MATCH(AA31,AA$3:AA30,0)&gt;0,AA31+1,AA31)</f>
        <v>#N/A</v>
      </c>
      <c r="AC31" s="15">
        <f t="shared" ca="1" si="18"/>
        <v>37</v>
      </c>
      <c r="AE31" s="15" t="str">
        <f t="shared" ca="1" si="4"/>
        <v>W3</v>
      </c>
      <c r="AF31" s="15">
        <f ca="1">MATCH(AE31,'1.設定項目名稱'!K$2:K$21,0)</f>
        <v>13</v>
      </c>
      <c r="AG31" s="15" t="e">
        <f t="shared" ca="1" si="5"/>
        <v>#VALUE!</v>
      </c>
      <c r="AH31" s="15" t="e">
        <f ca="1">MATCH(AG31,'1.設定項目名稱'!K$2:K$21,0)</f>
        <v>#VALUE!</v>
      </c>
      <c r="AI31" s="15">
        <f t="shared" ca="1" si="6"/>
        <v>13</v>
      </c>
      <c r="AJ31" s="15" t="str">
        <f ca="1">OFFSET('1.設定項目名稱'!L$1,'6.SWOT優先交互項'!AI31,0)</f>
        <v>圖書設備汰舊更新較慢</v>
      </c>
      <c r="AK31" s="15" t="str">
        <f t="shared" ca="1" si="7"/>
        <v>O3</v>
      </c>
      <c r="AL31" s="15">
        <f ca="1">MATCH(AK31,'1.設定項目名稱'!N$2:N$21,0)</f>
        <v>3</v>
      </c>
      <c r="AM31" s="15" t="e">
        <f t="shared" ca="1" si="8"/>
        <v>#VALUE!</v>
      </c>
      <c r="AN31" s="15" t="e">
        <f ca="1">MATCH(AM31,'1.設定項目名稱'!N$2:N$21,0)</f>
        <v>#VALUE!</v>
      </c>
      <c r="AO31" s="15">
        <f t="shared" ca="1" si="9"/>
        <v>3</v>
      </c>
      <c r="AP31" s="15" t="str">
        <f ca="1">OFFSET('1.設定項目名稱'!O$1,'6.SWOT優先交互項'!AO31,0)</f>
        <v>大型商場和大企業機構進駐社區吸引建商推出新建案</v>
      </c>
      <c r="AR31" s="15">
        <f t="shared" ca="1" si="10"/>
        <v>21</v>
      </c>
      <c r="AS31" s="15">
        <f t="shared" ca="1" si="11"/>
        <v>3</v>
      </c>
      <c r="AT31" s="15" t="str">
        <f t="shared" ca="1" si="12"/>
        <v>改善弱點(W,O)</v>
      </c>
    </row>
    <row r="32" spans="1:46" x14ac:dyDescent="0.25">
      <c r="O32" s="64">
        <f t="shared" ca="1" si="26"/>
        <v>4.5</v>
      </c>
      <c r="P32" s="64" t="str">
        <f t="shared" ca="1" si="27"/>
        <v>W5O3</v>
      </c>
      <c r="Q32" s="15">
        <f t="shared" ca="1" si="3"/>
        <v>37</v>
      </c>
      <c r="R32" s="15">
        <f ca="1">IF(MATCH(Q32,Q$3:Q31,0)&gt;0,Q32+1,Q32)</f>
        <v>38</v>
      </c>
      <c r="S32" s="15">
        <f t="shared" ca="1" si="13"/>
        <v>38</v>
      </c>
      <c r="T32" s="15" t="e">
        <f ca="1">IF(MATCH(S32,S$3:S31,0)&gt;0,S32+1,S32)</f>
        <v>#N/A</v>
      </c>
      <c r="U32" s="15">
        <f t="shared" ca="1" si="14"/>
        <v>38</v>
      </c>
      <c r="V32" s="15" t="e">
        <f ca="1">IF(MATCH(U32,U$3:U31,0)&gt;0,U32+1,U32)</f>
        <v>#N/A</v>
      </c>
      <c r="W32" s="15">
        <f t="shared" ca="1" si="15"/>
        <v>38</v>
      </c>
      <c r="X32" s="15" t="e">
        <f ca="1">IF(MATCH(W32,W$3:W31,0)&gt;0,W32+1,W32)</f>
        <v>#N/A</v>
      </c>
      <c r="Y32" s="15">
        <f t="shared" ca="1" si="16"/>
        <v>38</v>
      </c>
      <c r="Z32" s="15" t="e">
        <f ca="1">IF(MATCH(Y32,Y$3:Y31,0)&gt;0,Y32+1,Y32)</f>
        <v>#N/A</v>
      </c>
      <c r="AA32" s="15">
        <f t="shared" ca="1" si="17"/>
        <v>38</v>
      </c>
      <c r="AB32" s="15" t="e">
        <f ca="1">IF(MATCH(AA32,AA$3:AA31,0)&gt;0,AA32+1,AA32)</f>
        <v>#N/A</v>
      </c>
      <c r="AC32" s="15">
        <f t="shared" ca="1" si="18"/>
        <v>38</v>
      </c>
      <c r="AE32" s="15" t="str">
        <f t="shared" ca="1" si="4"/>
        <v>W5</v>
      </c>
      <c r="AF32" s="15">
        <f ca="1">MATCH(AE32,'1.設定項目名稱'!K$2:K$21,0)</f>
        <v>15</v>
      </c>
      <c r="AG32" s="15" t="e">
        <f t="shared" ca="1" si="5"/>
        <v>#VALUE!</v>
      </c>
      <c r="AH32" s="15" t="e">
        <f ca="1">MATCH(AG32,'1.設定項目名稱'!K$2:K$21,0)</f>
        <v>#VALUE!</v>
      </c>
      <c r="AI32" s="15">
        <f t="shared" ca="1" si="6"/>
        <v>15</v>
      </c>
      <c r="AJ32" s="15" t="str">
        <f ca="1">OFFSET('1.設定項目名稱'!L$1,'6.SWOT優先交互項'!AI32,0)</f>
        <v>科技課程教材相對他校顯得陳舊</v>
      </c>
      <c r="AK32" s="15" t="str">
        <f t="shared" ca="1" si="7"/>
        <v>O3</v>
      </c>
      <c r="AL32" s="15">
        <f ca="1">MATCH(AK32,'1.設定項目名稱'!N$2:N$21,0)</f>
        <v>3</v>
      </c>
      <c r="AM32" s="15" t="e">
        <f t="shared" ca="1" si="8"/>
        <v>#VALUE!</v>
      </c>
      <c r="AN32" s="15" t="e">
        <f ca="1">MATCH(AM32,'1.設定項目名稱'!N$2:N$21,0)</f>
        <v>#VALUE!</v>
      </c>
      <c r="AO32" s="15">
        <f t="shared" ca="1" si="9"/>
        <v>3</v>
      </c>
      <c r="AP32" s="15" t="str">
        <f ca="1">OFFSET('1.設定項目名稱'!O$1,'6.SWOT優先交互項'!AO32,0)</f>
        <v>大型商場和大企業機構進駐社區吸引建商推出新建案</v>
      </c>
      <c r="AR32" s="15">
        <f t="shared" ca="1" si="10"/>
        <v>21</v>
      </c>
      <c r="AS32" s="15">
        <f t="shared" ca="1" si="11"/>
        <v>3</v>
      </c>
      <c r="AT32" s="15" t="str">
        <f t="shared" ca="1" si="12"/>
        <v>改善弱點(W,O)</v>
      </c>
    </row>
    <row r="33" spans="15:46" x14ac:dyDescent="0.25">
      <c r="O33" s="64">
        <f ca="1">L3</f>
        <v>5.7445626465380286</v>
      </c>
      <c r="P33" s="64" t="str">
        <f ca="1">K3</f>
        <v>W4T1</v>
      </c>
      <c r="Q33" s="15">
        <f t="shared" ca="1" si="3"/>
        <v>3</v>
      </c>
      <c r="R33" s="15">
        <f ca="1">IF(MATCH(Q33,Q$3:Q32,0)&gt;0,Q33+1,Q33)</f>
        <v>4</v>
      </c>
      <c r="S33" s="15">
        <f t="shared" ca="1" si="13"/>
        <v>4</v>
      </c>
      <c r="T33" s="15" t="e">
        <f ca="1">IF(MATCH(S33,S$3:S32,0)&gt;0,S33+1,S33)</f>
        <v>#N/A</v>
      </c>
      <c r="U33" s="15">
        <f t="shared" ca="1" si="14"/>
        <v>4</v>
      </c>
      <c r="V33" s="15" t="e">
        <f ca="1">IF(MATCH(U33,U$3:U32,0)&gt;0,U33+1,U33)</f>
        <v>#N/A</v>
      </c>
      <c r="W33" s="15">
        <f t="shared" ca="1" si="15"/>
        <v>4</v>
      </c>
      <c r="X33" s="15" t="e">
        <f ca="1">IF(MATCH(W33,W$3:W32,0)&gt;0,W33+1,W33)</f>
        <v>#N/A</v>
      </c>
      <c r="Y33" s="15">
        <f t="shared" ca="1" si="16"/>
        <v>4</v>
      </c>
      <c r="Z33" s="15" t="e">
        <f ca="1">IF(MATCH(Y33,Y$3:Y32,0)&gt;0,Y33+1,Y33)</f>
        <v>#N/A</v>
      </c>
      <c r="AA33" s="15">
        <f t="shared" ca="1" si="17"/>
        <v>4</v>
      </c>
      <c r="AB33" s="15" t="e">
        <f ca="1">IF(MATCH(AA33,AA$3:AA32,0)&gt;0,AA33+1,AA33)</f>
        <v>#N/A</v>
      </c>
      <c r="AC33" s="15">
        <f t="shared" ca="1" si="18"/>
        <v>4</v>
      </c>
      <c r="AE33" s="15" t="e">
        <f t="shared" ca="1" si="4"/>
        <v>#VALUE!</v>
      </c>
      <c r="AF33" s="15" t="e">
        <f ca="1">MATCH(AE33,'1.設定項目名稱'!K$2:K$21,0)</f>
        <v>#VALUE!</v>
      </c>
      <c r="AG33" s="15" t="str">
        <f t="shared" ca="1" si="5"/>
        <v>W4</v>
      </c>
      <c r="AH33" s="15">
        <f ca="1">MATCH(AG33,'1.設定項目名稱'!K$2:K$21,0)</f>
        <v>14</v>
      </c>
      <c r="AI33" s="15">
        <f t="shared" ca="1" si="6"/>
        <v>14</v>
      </c>
      <c r="AJ33" s="15" t="str">
        <f ca="1">OFFSET('1.設定項目名稱'!L$1,'6.SWOT優先交互項'!AI33,0)</f>
        <v>外語教學師資不足需向外招聘</v>
      </c>
      <c r="AK33" s="15" t="e">
        <f t="shared" ca="1" si="7"/>
        <v>#VALUE!</v>
      </c>
      <c r="AL33" s="15" t="e">
        <f ca="1">MATCH(AK33,'1.設定項目名稱'!N$2:N$21,0)</f>
        <v>#VALUE!</v>
      </c>
      <c r="AM33" s="15" t="str">
        <f t="shared" ca="1" si="8"/>
        <v>T1</v>
      </c>
      <c r="AN33" s="15">
        <f ca="1">MATCH(AM33,'1.設定項目名稱'!N$2:N$21,0)</f>
        <v>11</v>
      </c>
      <c r="AO33" s="15">
        <f t="shared" ca="1" si="9"/>
        <v>11</v>
      </c>
      <c r="AP33" s="15" t="str">
        <f ca="1">OFFSET('1.設定項目名稱'!O$1,'6.SWOT優先交互項'!AO33,0)</f>
        <v>社區學齡入學兒童數逐年降低增加招生難度</v>
      </c>
      <c r="AR33" s="15">
        <f t="shared" ca="1" si="10"/>
        <v>22</v>
      </c>
      <c r="AS33" s="15">
        <f t="shared" ca="1" si="11"/>
        <v>4</v>
      </c>
      <c r="AT33" s="15" t="str">
        <f t="shared" ca="1" si="12"/>
        <v>迴避威脅(W,T)</v>
      </c>
    </row>
    <row r="34" spans="15:46" x14ac:dyDescent="0.25">
      <c r="O34" s="64">
        <f t="shared" ref="O34:O42" ca="1" si="28">L4</f>
        <v>5.4772255750516612</v>
      </c>
      <c r="P34" s="64" t="str">
        <f t="shared" ref="P34:P42" ca="1" si="29">K4</f>
        <v>W4T3</v>
      </c>
      <c r="Q34" s="15">
        <f t="shared" ca="1" si="3"/>
        <v>9</v>
      </c>
      <c r="R34" s="15" t="e">
        <f ca="1">IF(MATCH(Q34,Q$3:Q33,0)&gt;0,Q34+1,Q34)</f>
        <v>#N/A</v>
      </c>
      <c r="S34" s="15">
        <f t="shared" ca="1" si="13"/>
        <v>9</v>
      </c>
      <c r="T34" s="15" t="e">
        <f ca="1">IF(MATCH(S34,S$3:S33,0)&gt;0,S34+1,S34)</f>
        <v>#N/A</v>
      </c>
      <c r="U34" s="15">
        <f t="shared" ca="1" si="14"/>
        <v>9</v>
      </c>
      <c r="V34" s="15" t="e">
        <f ca="1">IF(MATCH(U34,U$3:U33,0)&gt;0,U34+1,U34)</f>
        <v>#N/A</v>
      </c>
      <c r="W34" s="15">
        <f t="shared" ca="1" si="15"/>
        <v>9</v>
      </c>
      <c r="X34" s="15" t="e">
        <f ca="1">IF(MATCH(W34,W$3:W33,0)&gt;0,W34+1,W34)</f>
        <v>#N/A</v>
      </c>
      <c r="Y34" s="15">
        <f t="shared" ca="1" si="16"/>
        <v>9</v>
      </c>
      <c r="Z34" s="15" t="e">
        <f ca="1">IF(MATCH(Y34,Y$3:Y33,0)&gt;0,Y34+1,Y34)</f>
        <v>#N/A</v>
      </c>
      <c r="AA34" s="15">
        <f t="shared" ca="1" si="17"/>
        <v>9</v>
      </c>
      <c r="AB34" s="15" t="e">
        <f ca="1">IF(MATCH(AA34,AA$3:AA33,0)&gt;0,AA34+1,AA34)</f>
        <v>#N/A</v>
      </c>
      <c r="AC34" s="15">
        <f t="shared" ca="1" si="18"/>
        <v>9</v>
      </c>
      <c r="AE34" s="15" t="e">
        <f t="shared" ca="1" si="4"/>
        <v>#VALUE!</v>
      </c>
      <c r="AF34" s="15" t="e">
        <f ca="1">MATCH(AE34,'1.設定項目名稱'!K$2:K$21,0)</f>
        <v>#VALUE!</v>
      </c>
      <c r="AG34" s="15" t="str">
        <f t="shared" ca="1" si="5"/>
        <v>W4</v>
      </c>
      <c r="AH34" s="15">
        <f ca="1">MATCH(AG34,'1.設定項目名稱'!K$2:K$21,0)</f>
        <v>14</v>
      </c>
      <c r="AI34" s="15">
        <f t="shared" ca="1" si="6"/>
        <v>14</v>
      </c>
      <c r="AJ34" s="15" t="str">
        <f ca="1">OFFSET('1.設定項目名稱'!L$1,'6.SWOT優先交互項'!AI34,0)</f>
        <v>外語教學師資不足需向外招聘</v>
      </c>
      <c r="AK34" s="15" t="e">
        <f t="shared" ca="1" si="7"/>
        <v>#VALUE!</v>
      </c>
      <c r="AL34" s="15" t="e">
        <f ca="1">MATCH(AK34,'1.設定項目名稱'!N$2:N$21,0)</f>
        <v>#VALUE!</v>
      </c>
      <c r="AM34" s="15" t="str">
        <f t="shared" ca="1" si="8"/>
        <v>T3</v>
      </c>
      <c r="AN34" s="15">
        <f ca="1">MATCH(AM34,'1.設定項目名稱'!N$2:N$21,0)</f>
        <v>13</v>
      </c>
      <c r="AO34" s="15">
        <f t="shared" ca="1" si="9"/>
        <v>13</v>
      </c>
      <c r="AP34" s="15" t="str">
        <f ca="1">OFFSET('1.設定項目名稱'!O$1,'6.SWOT優先交互項'!AO34,0)</f>
        <v>家長關心外語學習促成學生參加課後外語補習人數漸增</v>
      </c>
      <c r="AR34" s="15">
        <f t="shared" ca="1" si="10"/>
        <v>22</v>
      </c>
      <c r="AS34" s="15">
        <f t="shared" ca="1" si="11"/>
        <v>4</v>
      </c>
      <c r="AT34" s="15" t="str">
        <f t="shared" ca="1" si="12"/>
        <v>迴避威脅(W,T)</v>
      </c>
    </row>
    <row r="35" spans="15:46" x14ac:dyDescent="0.25">
      <c r="O35" s="64">
        <f t="shared" ca="1" si="28"/>
        <v>4.9749371855330997</v>
      </c>
      <c r="P35" s="64" t="str">
        <f t="shared" ca="1" si="29"/>
        <v>W3T1</v>
      </c>
      <c r="Q35" s="15">
        <f t="shared" ca="1" si="3"/>
        <v>21</v>
      </c>
      <c r="R35" s="15">
        <f ca="1">IF(MATCH(Q35,Q$3:Q34,0)&gt;0,Q35+1,Q35)</f>
        <v>22</v>
      </c>
      <c r="S35" s="15">
        <f t="shared" ca="1" si="13"/>
        <v>22</v>
      </c>
      <c r="T35" s="15">
        <f ca="1">IF(MATCH(S35,S$3:S34,0)&gt;0,S35+1,S35)</f>
        <v>23</v>
      </c>
      <c r="U35" s="15">
        <f t="shared" ca="1" si="14"/>
        <v>23</v>
      </c>
      <c r="V35" s="15">
        <f ca="1">IF(MATCH(U35,U$3:U34,0)&gt;0,U35+1,U35)</f>
        <v>24</v>
      </c>
      <c r="W35" s="15">
        <f t="shared" ca="1" si="15"/>
        <v>24</v>
      </c>
      <c r="X35" s="15">
        <f ca="1">IF(MATCH(W35,W$3:W34,0)&gt;0,W35+1,W35)</f>
        <v>25</v>
      </c>
      <c r="Y35" s="15">
        <f t="shared" ca="1" si="16"/>
        <v>25</v>
      </c>
      <c r="Z35" s="15">
        <f ca="1">IF(MATCH(Y35,Y$3:Y34,0)&gt;0,Y35+1,Y35)</f>
        <v>26</v>
      </c>
      <c r="AA35" s="15">
        <f t="shared" ca="1" si="17"/>
        <v>26</v>
      </c>
      <c r="AB35" s="15" t="e">
        <f ca="1">IF(MATCH(AA35,AA$3:AA34,0)&gt;0,AA35+1,AA35)</f>
        <v>#N/A</v>
      </c>
      <c r="AC35" s="15">
        <f t="shared" ca="1" si="18"/>
        <v>26</v>
      </c>
      <c r="AE35" s="15" t="e">
        <f t="shared" ca="1" si="4"/>
        <v>#VALUE!</v>
      </c>
      <c r="AF35" s="15" t="e">
        <f ca="1">MATCH(AE35,'1.設定項目名稱'!K$2:K$21,0)</f>
        <v>#VALUE!</v>
      </c>
      <c r="AG35" s="15" t="str">
        <f t="shared" ca="1" si="5"/>
        <v>W3</v>
      </c>
      <c r="AH35" s="15">
        <f ca="1">MATCH(AG35,'1.設定項目名稱'!K$2:K$21,0)</f>
        <v>13</v>
      </c>
      <c r="AI35" s="15">
        <f t="shared" ca="1" si="6"/>
        <v>13</v>
      </c>
      <c r="AJ35" s="15" t="str">
        <f ca="1">OFFSET('1.設定項目名稱'!L$1,'6.SWOT優先交互項'!AI35,0)</f>
        <v>圖書設備汰舊更新較慢</v>
      </c>
      <c r="AK35" s="15" t="e">
        <f t="shared" ca="1" si="7"/>
        <v>#VALUE!</v>
      </c>
      <c r="AL35" s="15" t="e">
        <f ca="1">MATCH(AK35,'1.設定項目名稱'!N$2:N$21,0)</f>
        <v>#VALUE!</v>
      </c>
      <c r="AM35" s="15" t="str">
        <f t="shared" ca="1" si="8"/>
        <v>T1</v>
      </c>
      <c r="AN35" s="15">
        <f ca="1">MATCH(AM35,'1.設定項目名稱'!N$2:N$21,0)</f>
        <v>11</v>
      </c>
      <c r="AO35" s="15">
        <f t="shared" ca="1" si="9"/>
        <v>11</v>
      </c>
      <c r="AP35" s="15" t="str">
        <f ca="1">OFFSET('1.設定項目名稱'!O$1,'6.SWOT優先交互項'!AO35,0)</f>
        <v>社區學齡入學兒童數逐年降低增加招生難度</v>
      </c>
      <c r="AR35" s="15">
        <f t="shared" ca="1" si="10"/>
        <v>22</v>
      </c>
      <c r="AS35" s="15">
        <f t="shared" ca="1" si="11"/>
        <v>4</v>
      </c>
      <c r="AT35" s="15" t="str">
        <f t="shared" ca="1" si="12"/>
        <v>迴避威脅(W,T)</v>
      </c>
    </row>
    <row r="36" spans="15:46" x14ac:dyDescent="0.25">
      <c r="O36" s="64">
        <f t="shared" ca="1" si="28"/>
        <v>4.9749371855330997</v>
      </c>
      <c r="P36" s="64" t="str">
        <f t="shared" ca="1" si="29"/>
        <v>W5T1</v>
      </c>
      <c r="Q36" s="15">
        <f t="shared" ca="1" si="3"/>
        <v>21</v>
      </c>
      <c r="R36" s="15">
        <f ca="1">IF(MATCH(Q36,Q$3:Q35,0)&gt;0,Q36+1,Q36)</f>
        <v>22</v>
      </c>
      <c r="S36" s="15">
        <f t="shared" ca="1" si="13"/>
        <v>22</v>
      </c>
      <c r="T36" s="15">
        <f ca="1">IF(MATCH(S36,S$3:S35,0)&gt;0,S36+1,S36)</f>
        <v>23</v>
      </c>
      <c r="U36" s="15">
        <f t="shared" ca="1" si="14"/>
        <v>23</v>
      </c>
      <c r="V36" s="15">
        <f ca="1">IF(MATCH(U36,U$3:U35,0)&gt;0,U36+1,U36)</f>
        <v>24</v>
      </c>
      <c r="W36" s="15">
        <f t="shared" ca="1" si="15"/>
        <v>24</v>
      </c>
      <c r="X36" s="15">
        <f ca="1">IF(MATCH(W36,W$3:W35,0)&gt;0,W36+1,W36)</f>
        <v>25</v>
      </c>
      <c r="Y36" s="15">
        <f t="shared" ca="1" si="16"/>
        <v>25</v>
      </c>
      <c r="Z36" s="15">
        <f ca="1">IF(MATCH(Y36,Y$3:Y35,0)&gt;0,Y36+1,Y36)</f>
        <v>26</v>
      </c>
      <c r="AA36" s="15">
        <f t="shared" ca="1" si="17"/>
        <v>26</v>
      </c>
      <c r="AB36" s="15">
        <f ca="1">IF(MATCH(AA36,AA$3:AA35,0)&gt;0,AA36+1,AA36)</f>
        <v>27</v>
      </c>
      <c r="AC36" s="15">
        <f t="shared" ca="1" si="18"/>
        <v>27</v>
      </c>
      <c r="AE36" s="15" t="e">
        <f t="shared" ca="1" si="4"/>
        <v>#VALUE!</v>
      </c>
      <c r="AF36" s="15" t="e">
        <f ca="1">MATCH(AE36,'1.設定項目名稱'!K$2:K$21,0)</f>
        <v>#VALUE!</v>
      </c>
      <c r="AG36" s="15" t="str">
        <f t="shared" ca="1" si="5"/>
        <v>W5</v>
      </c>
      <c r="AH36" s="15">
        <f ca="1">MATCH(AG36,'1.設定項目名稱'!K$2:K$21,0)</f>
        <v>15</v>
      </c>
      <c r="AI36" s="15">
        <f t="shared" ca="1" si="6"/>
        <v>15</v>
      </c>
      <c r="AJ36" s="15" t="str">
        <f ca="1">OFFSET('1.設定項目名稱'!L$1,'6.SWOT優先交互項'!AI36,0)</f>
        <v>科技課程教材相對他校顯得陳舊</v>
      </c>
      <c r="AK36" s="15" t="e">
        <f t="shared" ca="1" si="7"/>
        <v>#VALUE!</v>
      </c>
      <c r="AL36" s="15" t="e">
        <f ca="1">MATCH(AK36,'1.設定項目名稱'!N$2:N$21,0)</f>
        <v>#VALUE!</v>
      </c>
      <c r="AM36" s="15" t="str">
        <f t="shared" ca="1" si="8"/>
        <v>T1</v>
      </c>
      <c r="AN36" s="15">
        <f ca="1">MATCH(AM36,'1.設定項目名稱'!N$2:N$21,0)</f>
        <v>11</v>
      </c>
      <c r="AO36" s="15">
        <f t="shared" ca="1" si="9"/>
        <v>11</v>
      </c>
      <c r="AP36" s="15" t="str">
        <f ca="1">OFFSET('1.設定項目名稱'!O$1,'6.SWOT優先交互項'!AO36,0)</f>
        <v>社區學齡入學兒童數逐年降低增加招生難度</v>
      </c>
      <c r="AR36" s="15">
        <f t="shared" ca="1" si="10"/>
        <v>22</v>
      </c>
      <c r="AS36" s="15">
        <f t="shared" ca="1" si="11"/>
        <v>4</v>
      </c>
      <c r="AT36" s="15" t="str">
        <f t="shared" ca="1" si="12"/>
        <v>迴避威脅(W,T)</v>
      </c>
    </row>
    <row r="37" spans="15:46" x14ac:dyDescent="0.25">
      <c r="O37" s="64">
        <f t="shared" ca="1" si="28"/>
        <v>4.8989794855663558</v>
      </c>
      <c r="P37" s="64" t="str">
        <f t="shared" ca="1" si="29"/>
        <v>W4T2</v>
      </c>
      <c r="Q37" s="15">
        <f t="shared" ca="1" si="3"/>
        <v>28</v>
      </c>
      <c r="R37" s="15" t="e">
        <f ca="1">IF(MATCH(Q37,Q$3:Q36,0)&gt;0,Q37+1,Q37)</f>
        <v>#N/A</v>
      </c>
      <c r="S37" s="15">
        <f t="shared" ca="1" si="13"/>
        <v>28</v>
      </c>
      <c r="T37" s="15" t="e">
        <f ca="1">IF(MATCH(S37,S$3:S36,0)&gt;0,S37+1,S37)</f>
        <v>#N/A</v>
      </c>
      <c r="U37" s="15">
        <f t="shared" ca="1" si="14"/>
        <v>28</v>
      </c>
      <c r="V37" s="15" t="e">
        <f ca="1">IF(MATCH(U37,U$3:U36,0)&gt;0,U37+1,U37)</f>
        <v>#N/A</v>
      </c>
      <c r="W37" s="15">
        <f t="shared" ca="1" si="15"/>
        <v>28</v>
      </c>
      <c r="X37" s="15" t="e">
        <f ca="1">IF(MATCH(W37,W$3:W36,0)&gt;0,W37+1,W37)</f>
        <v>#N/A</v>
      </c>
      <c r="Y37" s="15">
        <f t="shared" ca="1" si="16"/>
        <v>28</v>
      </c>
      <c r="Z37" s="15" t="e">
        <f ca="1">IF(MATCH(Y37,Y$3:Y36,0)&gt;0,Y37+1,Y37)</f>
        <v>#N/A</v>
      </c>
      <c r="AA37" s="15">
        <f t="shared" ca="1" si="17"/>
        <v>28</v>
      </c>
      <c r="AB37" s="15" t="e">
        <f ca="1">IF(MATCH(AA37,AA$3:AA36,0)&gt;0,AA37+1,AA37)</f>
        <v>#N/A</v>
      </c>
      <c r="AC37" s="15">
        <f t="shared" ca="1" si="18"/>
        <v>28</v>
      </c>
      <c r="AE37" s="15" t="e">
        <f t="shared" ca="1" si="4"/>
        <v>#VALUE!</v>
      </c>
      <c r="AF37" s="15" t="e">
        <f ca="1">MATCH(AE37,'1.設定項目名稱'!K$2:K$21,0)</f>
        <v>#VALUE!</v>
      </c>
      <c r="AG37" s="15" t="str">
        <f t="shared" ca="1" si="5"/>
        <v>W4</v>
      </c>
      <c r="AH37" s="15">
        <f ca="1">MATCH(AG37,'1.設定項目名稱'!K$2:K$21,0)</f>
        <v>14</v>
      </c>
      <c r="AI37" s="15">
        <f t="shared" ca="1" si="6"/>
        <v>14</v>
      </c>
      <c r="AJ37" s="15" t="str">
        <f ca="1">OFFSET('1.設定項目名稱'!L$1,'6.SWOT優先交互項'!AI37,0)</f>
        <v>外語教學師資不足需向外招聘</v>
      </c>
      <c r="AK37" s="15" t="e">
        <f t="shared" ca="1" si="7"/>
        <v>#VALUE!</v>
      </c>
      <c r="AL37" s="15" t="e">
        <f ca="1">MATCH(AK37,'1.設定項目名稱'!N$2:N$21,0)</f>
        <v>#VALUE!</v>
      </c>
      <c r="AM37" s="15" t="str">
        <f t="shared" ca="1" si="8"/>
        <v>T2</v>
      </c>
      <c r="AN37" s="15">
        <f ca="1">MATCH(AM37,'1.設定項目名稱'!N$2:N$21,0)</f>
        <v>12</v>
      </c>
      <c r="AO37" s="15">
        <f t="shared" ca="1" si="9"/>
        <v>12</v>
      </c>
      <c r="AP37" s="15" t="str">
        <f ca="1">OFFSET('1.設定項目名稱'!O$1,'6.SWOT優先交互項'!AO37,0)</f>
        <v>他校轉型實驗學校吸引本校生轉學就讀形成競爭</v>
      </c>
      <c r="AR37" s="15">
        <f t="shared" ca="1" si="10"/>
        <v>22</v>
      </c>
      <c r="AS37" s="15">
        <f t="shared" ca="1" si="11"/>
        <v>4</v>
      </c>
      <c r="AT37" s="15" t="str">
        <f t="shared" ca="1" si="12"/>
        <v>迴避威脅(W,T)</v>
      </c>
    </row>
    <row r="38" spans="15:46" x14ac:dyDescent="0.25">
      <c r="O38" s="64">
        <f t="shared" ca="1" si="28"/>
        <v>4.8989794855663558</v>
      </c>
      <c r="P38" s="64" t="str">
        <f t="shared" ca="1" si="29"/>
        <v>W4T4</v>
      </c>
      <c r="Q38" s="15">
        <f t="shared" ca="1" si="3"/>
        <v>28</v>
      </c>
      <c r="R38" s="15">
        <f ca="1">IF(MATCH(Q38,Q$3:Q37,0)&gt;0,Q38+1,Q38)</f>
        <v>29</v>
      </c>
      <c r="S38" s="15">
        <f t="shared" ca="1" si="13"/>
        <v>29</v>
      </c>
      <c r="T38" s="15" t="e">
        <f ca="1">IF(MATCH(S38,S$3:S37,0)&gt;0,S38+1,S38)</f>
        <v>#N/A</v>
      </c>
      <c r="U38" s="15">
        <f t="shared" ca="1" si="14"/>
        <v>29</v>
      </c>
      <c r="V38" s="15" t="e">
        <f ca="1">IF(MATCH(U38,U$3:U37,0)&gt;0,U38+1,U38)</f>
        <v>#N/A</v>
      </c>
      <c r="W38" s="15">
        <f t="shared" ca="1" si="15"/>
        <v>29</v>
      </c>
      <c r="X38" s="15" t="e">
        <f ca="1">IF(MATCH(W38,W$3:W37,0)&gt;0,W38+1,W38)</f>
        <v>#N/A</v>
      </c>
      <c r="Y38" s="15">
        <f t="shared" ca="1" si="16"/>
        <v>29</v>
      </c>
      <c r="Z38" s="15" t="e">
        <f ca="1">IF(MATCH(Y38,Y$3:Y37,0)&gt;0,Y38+1,Y38)</f>
        <v>#N/A</v>
      </c>
      <c r="AA38" s="15">
        <f t="shared" ca="1" si="17"/>
        <v>29</v>
      </c>
      <c r="AB38" s="15" t="e">
        <f ca="1">IF(MATCH(AA38,AA$3:AA37,0)&gt;0,AA38+1,AA38)</f>
        <v>#N/A</v>
      </c>
      <c r="AC38" s="15">
        <f t="shared" ca="1" si="18"/>
        <v>29</v>
      </c>
      <c r="AE38" s="15" t="e">
        <f t="shared" ca="1" si="4"/>
        <v>#VALUE!</v>
      </c>
      <c r="AF38" s="15" t="e">
        <f ca="1">MATCH(AE38,'1.設定項目名稱'!K$2:K$21,0)</f>
        <v>#VALUE!</v>
      </c>
      <c r="AG38" s="15" t="str">
        <f t="shared" ca="1" si="5"/>
        <v>W4</v>
      </c>
      <c r="AH38" s="15">
        <f ca="1">MATCH(AG38,'1.設定項目名稱'!K$2:K$21,0)</f>
        <v>14</v>
      </c>
      <c r="AI38" s="15">
        <f t="shared" ca="1" si="6"/>
        <v>14</v>
      </c>
      <c r="AJ38" s="15" t="str">
        <f ca="1">OFFSET('1.設定項目名稱'!L$1,'6.SWOT優先交互項'!AI38,0)</f>
        <v>外語教學師資不足需向外招聘</v>
      </c>
      <c r="AK38" s="15" t="e">
        <f t="shared" ca="1" si="7"/>
        <v>#VALUE!</v>
      </c>
      <c r="AL38" s="15" t="e">
        <f ca="1">MATCH(AK38,'1.設定項目名稱'!N$2:N$21,0)</f>
        <v>#VALUE!</v>
      </c>
      <c r="AM38" s="15" t="str">
        <f t="shared" ca="1" si="8"/>
        <v>T4</v>
      </c>
      <c r="AN38" s="15">
        <f ca="1">MATCH(AM38,'1.設定項目名稱'!N$2:N$21,0)</f>
        <v>14</v>
      </c>
      <c r="AO38" s="15">
        <f t="shared" ca="1" si="9"/>
        <v>14</v>
      </c>
      <c r="AP38" s="15" t="str">
        <f ca="1">OFFSET('1.設定項目名稱'!O$1,'6.SWOT優先交互項'!AO38,0)</f>
        <v>民間教育團體培育優秀師資不合現行政策規定無法聘用</v>
      </c>
      <c r="AR38" s="15">
        <f t="shared" ca="1" si="10"/>
        <v>22</v>
      </c>
      <c r="AS38" s="15">
        <f t="shared" ca="1" si="11"/>
        <v>4</v>
      </c>
      <c r="AT38" s="15" t="str">
        <f t="shared" ca="1" si="12"/>
        <v>迴避威脅(W,T)</v>
      </c>
    </row>
    <row r="39" spans="15:46" x14ac:dyDescent="0.25">
      <c r="O39" s="64">
        <f t="shared" ca="1" si="28"/>
        <v>4.7434164902525691</v>
      </c>
      <c r="P39" s="64" t="str">
        <f t="shared" ca="1" si="29"/>
        <v>W3T3</v>
      </c>
      <c r="Q39" s="15">
        <f t="shared" ca="1" si="3"/>
        <v>31</v>
      </c>
      <c r="R39" s="15">
        <f ca="1">IF(MATCH(Q39,Q$3:Q38,0)&gt;0,Q39+1,Q39)</f>
        <v>32</v>
      </c>
      <c r="S39" s="15">
        <f t="shared" ca="1" si="13"/>
        <v>32</v>
      </c>
      <c r="T39" s="15">
        <f ca="1">IF(MATCH(S39,S$3:S38,0)&gt;0,S39+1,S39)</f>
        <v>33</v>
      </c>
      <c r="U39" s="15">
        <f t="shared" ca="1" si="14"/>
        <v>33</v>
      </c>
      <c r="V39" s="15" t="e">
        <f ca="1">IF(MATCH(U39,U$3:U38,0)&gt;0,U39+1,U39)</f>
        <v>#N/A</v>
      </c>
      <c r="W39" s="15">
        <f t="shared" ca="1" si="15"/>
        <v>33</v>
      </c>
      <c r="X39" s="15" t="e">
        <f ca="1">IF(MATCH(W39,W$3:W38,0)&gt;0,W39+1,W39)</f>
        <v>#N/A</v>
      </c>
      <c r="Y39" s="15">
        <f t="shared" ca="1" si="16"/>
        <v>33</v>
      </c>
      <c r="Z39" s="15" t="e">
        <f ca="1">IF(MATCH(Y39,Y$3:Y38,0)&gt;0,Y39+1,Y39)</f>
        <v>#N/A</v>
      </c>
      <c r="AA39" s="15">
        <f t="shared" ca="1" si="17"/>
        <v>33</v>
      </c>
      <c r="AB39" s="15" t="e">
        <f ca="1">IF(MATCH(AA39,AA$3:AA38,0)&gt;0,AA39+1,AA39)</f>
        <v>#N/A</v>
      </c>
      <c r="AC39" s="15">
        <f t="shared" ca="1" si="18"/>
        <v>33</v>
      </c>
      <c r="AE39" s="15" t="e">
        <f t="shared" ca="1" si="4"/>
        <v>#VALUE!</v>
      </c>
      <c r="AF39" s="15" t="e">
        <f ca="1">MATCH(AE39,'1.設定項目名稱'!K$2:K$21,0)</f>
        <v>#VALUE!</v>
      </c>
      <c r="AG39" s="15" t="str">
        <f t="shared" ca="1" si="5"/>
        <v>W3</v>
      </c>
      <c r="AH39" s="15">
        <f ca="1">MATCH(AG39,'1.設定項目名稱'!K$2:K$21,0)</f>
        <v>13</v>
      </c>
      <c r="AI39" s="15">
        <f t="shared" ca="1" si="6"/>
        <v>13</v>
      </c>
      <c r="AJ39" s="15" t="str">
        <f ca="1">OFFSET('1.設定項目名稱'!L$1,'6.SWOT優先交互項'!AI39,0)</f>
        <v>圖書設備汰舊更新較慢</v>
      </c>
      <c r="AK39" s="15" t="e">
        <f t="shared" ca="1" si="7"/>
        <v>#VALUE!</v>
      </c>
      <c r="AL39" s="15" t="e">
        <f ca="1">MATCH(AK39,'1.設定項目名稱'!N$2:N$21,0)</f>
        <v>#VALUE!</v>
      </c>
      <c r="AM39" s="15" t="str">
        <f t="shared" ca="1" si="8"/>
        <v>T3</v>
      </c>
      <c r="AN39" s="15">
        <f ca="1">MATCH(AM39,'1.設定項目名稱'!N$2:N$21,0)</f>
        <v>13</v>
      </c>
      <c r="AO39" s="15">
        <f t="shared" ca="1" si="9"/>
        <v>13</v>
      </c>
      <c r="AP39" s="15" t="str">
        <f ca="1">OFFSET('1.設定項目名稱'!O$1,'6.SWOT優先交互項'!AO39,0)</f>
        <v>家長關心外語學習促成學生參加課後外語補習人數漸增</v>
      </c>
      <c r="AR39" s="15">
        <f t="shared" ca="1" si="10"/>
        <v>22</v>
      </c>
      <c r="AS39" s="15">
        <f t="shared" ca="1" si="11"/>
        <v>4</v>
      </c>
      <c r="AT39" s="15" t="str">
        <f t="shared" ca="1" si="12"/>
        <v>迴避威脅(W,T)</v>
      </c>
    </row>
    <row r="40" spans="15:46" x14ac:dyDescent="0.25">
      <c r="O40" s="64">
        <f t="shared" ca="1" si="28"/>
        <v>4.7434164902525691</v>
      </c>
      <c r="P40" s="64" t="str">
        <f t="shared" ca="1" si="29"/>
        <v>W5T3</v>
      </c>
      <c r="Q40" s="15">
        <f t="shared" ca="1" si="3"/>
        <v>31</v>
      </c>
      <c r="R40" s="15">
        <f ca="1">IF(MATCH(Q40,Q$3:Q39,0)&gt;0,Q40+1,Q40)</f>
        <v>32</v>
      </c>
      <c r="S40" s="15">
        <f t="shared" ca="1" si="13"/>
        <v>32</v>
      </c>
      <c r="T40" s="15">
        <f ca="1">IF(MATCH(S40,S$3:S39,0)&gt;0,S40+1,S40)</f>
        <v>33</v>
      </c>
      <c r="U40" s="15">
        <f t="shared" ca="1" si="14"/>
        <v>33</v>
      </c>
      <c r="V40" s="15">
        <f ca="1">IF(MATCH(U40,U$3:U39,0)&gt;0,U40+1,U40)</f>
        <v>34</v>
      </c>
      <c r="W40" s="15">
        <f t="shared" ca="1" si="15"/>
        <v>34</v>
      </c>
      <c r="X40" s="15" t="e">
        <f ca="1">IF(MATCH(W40,W$3:W39,0)&gt;0,W40+1,W40)</f>
        <v>#N/A</v>
      </c>
      <c r="Y40" s="15">
        <f t="shared" ca="1" si="16"/>
        <v>34</v>
      </c>
      <c r="Z40" s="15" t="e">
        <f ca="1">IF(MATCH(Y40,Y$3:Y39,0)&gt;0,Y40+1,Y40)</f>
        <v>#N/A</v>
      </c>
      <c r="AA40" s="15">
        <f t="shared" ca="1" si="17"/>
        <v>34</v>
      </c>
      <c r="AB40" s="15" t="e">
        <f ca="1">IF(MATCH(AA40,AA$3:AA39,0)&gt;0,AA40+1,AA40)</f>
        <v>#N/A</v>
      </c>
      <c r="AC40" s="15">
        <f t="shared" ca="1" si="18"/>
        <v>34</v>
      </c>
      <c r="AE40" s="15" t="e">
        <f t="shared" ca="1" si="4"/>
        <v>#VALUE!</v>
      </c>
      <c r="AF40" s="15" t="e">
        <f ca="1">MATCH(AE40,'1.設定項目名稱'!K$2:K$21,0)</f>
        <v>#VALUE!</v>
      </c>
      <c r="AG40" s="15" t="str">
        <f t="shared" ca="1" si="5"/>
        <v>W5</v>
      </c>
      <c r="AH40" s="15">
        <f ca="1">MATCH(AG40,'1.設定項目名稱'!K$2:K$21,0)</f>
        <v>15</v>
      </c>
      <c r="AI40" s="15">
        <f t="shared" ca="1" si="6"/>
        <v>15</v>
      </c>
      <c r="AJ40" s="15" t="str">
        <f ca="1">OFFSET('1.設定項目名稱'!L$1,'6.SWOT優先交互項'!AI40,0)</f>
        <v>科技課程教材相對他校顯得陳舊</v>
      </c>
      <c r="AK40" s="15" t="e">
        <f t="shared" ca="1" si="7"/>
        <v>#VALUE!</v>
      </c>
      <c r="AL40" s="15" t="e">
        <f ca="1">MATCH(AK40,'1.設定項目名稱'!N$2:N$21,0)</f>
        <v>#VALUE!</v>
      </c>
      <c r="AM40" s="15" t="str">
        <f t="shared" ca="1" si="8"/>
        <v>T3</v>
      </c>
      <c r="AN40" s="15">
        <f ca="1">MATCH(AM40,'1.設定項目名稱'!N$2:N$21,0)</f>
        <v>13</v>
      </c>
      <c r="AO40" s="15">
        <f t="shared" ca="1" si="9"/>
        <v>13</v>
      </c>
      <c r="AP40" s="15" t="str">
        <f ca="1">OFFSET('1.設定項目名稱'!O$1,'6.SWOT優先交互項'!AO40,0)</f>
        <v>家長關心外語學習促成學生參加課後外語補習人數漸增</v>
      </c>
      <c r="AR40" s="15">
        <f t="shared" ca="1" si="10"/>
        <v>22</v>
      </c>
      <c r="AS40" s="15">
        <f t="shared" ca="1" si="11"/>
        <v>4</v>
      </c>
      <c r="AT40" s="15" t="str">
        <f t="shared" ca="1" si="12"/>
        <v>迴避威脅(W,T)</v>
      </c>
    </row>
    <row r="41" spans="15:46" x14ac:dyDescent="0.25">
      <c r="O41" s="64">
        <f t="shared" ca="1" si="28"/>
        <v>4.3874821936960613</v>
      </c>
      <c r="P41" s="64" t="str">
        <f t="shared" ca="1" si="29"/>
        <v>W2T1</v>
      </c>
      <c r="Q41" s="15">
        <f t="shared" ca="1" si="3"/>
        <v>39</v>
      </c>
      <c r="R41" s="15" t="e">
        <f ca="1">IF(MATCH(Q41,Q$3:Q40,0)&gt;0,Q41+1,Q41)</f>
        <v>#N/A</v>
      </c>
      <c r="S41" s="15">
        <f t="shared" ca="1" si="13"/>
        <v>39</v>
      </c>
      <c r="T41" s="15" t="e">
        <f ca="1">IF(MATCH(S41,S$3:S40,0)&gt;0,S41+1,S41)</f>
        <v>#N/A</v>
      </c>
      <c r="U41" s="15">
        <f t="shared" ca="1" si="14"/>
        <v>39</v>
      </c>
      <c r="V41" s="15" t="e">
        <f ca="1">IF(MATCH(U41,U$3:U40,0)&gt;0,U41+1,U41)</f>
        <v>#N/A</v>
      </c>
      <c r="W41" s="15">
        <f t="shared" ca="1" si="15"/>
        <v>39</v>
      </c>
      <c r="X41" s="15" t="e">
        <f ca="1">IF(MATCH(W41,W$3:W40,0)&gt;0,W41+1,W41)</f>
        <v>#N/A</v>
      </c>
      <c r="Y41" s="15">
        <f t="shared" ca="1" si="16"/>
        <v>39</v>
      </c>
      <c r="Z41" s="15" t="e">
        <f ca="1">IF(MATCH(Y41,Y$3:Y40,0)&gt;0,Y41+1,Y41)</f>
        <v>#N/A</v>
      </c>
      <c r="AA41" s="15">
        <f t="shared" ca="1" si="17"/>
        <v>39</v>
      </c>
      <c r="AB41" s="15" t="e">
        <f ca="1">IF(MATCH(AA41,AA$3:AA40,0)&gt;0,AA41+1,AA41)</f>
        <v>#N/A</v>
      </c>
      <c r="AC41" s="15">
        <f t="shared" ca="1" si="18"/>
        <v>39</v>
      </c>
      <c r="AE41" s="15" t="e">
        <f t="shared" ca="1" si="4"/>
        <v>#VALUE!</v>
      </c>
      <c r="AF41" s="15" t="e">
        <f ca="1">MATCH(AE41,'1.設定項目名稱'!K$2:K$21,0)</f>
        <v>#VALUE!</v>
      </c>
      <c r="AG41" s="15" t="str">
        <f t="shared" ca="1" si="5"/>
        <v>W2</v>
      </c>
      <c r="AH41" s="15">
        <f ca="1">MATCH(AG41,'1.設定項目名稱'!K$2:K$21,0)</f>
        <v>12</v>
      </c>
      <c r="AI41" s="15">
        <f t="shared" ca="1" si="6"/>
        <v>12</v>
      </c>
      <c r="AJ41" s="15" t="str">
        <f ca="1">OFFSET('1.設定項目名稱'!L$1,'6.SWOT優先交互項'!AI41,0)</f>
        <v>經濟不利條件學生偏多需要協助</v>
      </c>
      <c r="AK41" s="15" t="e">
        <f t="shared" ca="1" si="7"/>
        <v>#VALUE!</v>
      </c>
      <c r="AL41" s="15" t="e">
        <f ca="1">MATCH(AK41,'1.設定項目名稱'!N$2:N$21,0)</f>
        <v>#VALUE!</v>
      </c>
      <c r="AM41" s="15" t="str">
        <f t="shared" ca="1" si="8"/>
        <v>T1</v>
      </c>
      <c r="AN41" s="15">
        <f ca="1">MATCH(AM41,'1.設定項目名稱'!N$2:N$21,0)</f>
        <v>11</v>
      </c>
      <c r="AO41" s="15">
        <f t="shared" ca="1" si="9"/>
        <v>11</v>
      </c>
      <c r="AP41" s="15" t="str">
        <f ca="1">OFFSET('1.設定項目名稱'!O$1,'6.SWOT優先交互項'!AO41,0)</f>
        <v>社區學齡入學兒童數逐年降低增加招生難度</v>
      </c>
      <c r="AR41" s="15">
        <f t="shared" ca="1" si="10"/>
        <v>22</v>
      </c>
      <c r="AS41" s="15">
        <f t="shared" ca="1" si="11"/>
        <v>4</v>
      </c>
      <c r="AT41" s="15" t="str">
        <f t="shared" ca="1" si="12"/>
        <v>迴避威脅(W,T)</v>
      </c>
    </row>
    <row r="42" spans="15:46" x14ac:dyDescent="0.25">
      <c r="O42" s="64">
        <f t="shared" ca="1" si="28"/>
        <v>4.2426406871192848</v>
      </c>
      <c r="P42" s="64" t="str">
        <f t="shared" ca="1" si="29"/>
        <v>W3T2</v>
      </c>
      <c r="Q42" s="15">
        <f t="shared" ca="1" si="3"/>
        <v>40</v>
      </c>
      <c r="R42" s="15" t="e">
        <f ca="1">IF(MATCH(Q42,Q$3:Q41,0)&gt;0,Q42+1,Q42)</f>
        <v>#N/A</v>
      </c>
      <c r="S42" s="15">
        <f t="shared" ca="1" si="13"/>
        <v>40</v>
      </c>
      <c r="T42" s="15" t="e">
        <f ca="1">IF(MATCH(S42,S$3:S41,0)&gt;0,S42+1,S42)</f>
        <v>#N/A</v>
      </c>
      <c r="U42" s="15">
        <f t="shared" ca="1" si="14"/>
        <v>40</v>
      </c>
      <c r="V42" s="15" t="e">
        <f ca="1">IF(MATCH(U42,U$3:U41,0)&gt;0,U42+1,U42)</f>
        <v>#N/A</v>
      </c>
      <c r="W42" s="15">
        <f t="shared" ca="1" si="15"/>
        <v>40</v>
      </c>
      <c r="X42" s="15" t="e">
        <f ca="1">IF(MATCH(W42,W$3:W41,0)&gt;0,W42+1,W42)</f>
        <v>#N/A</v>
      </c>
      <c r="Y42" s="15">
        <f t="shared" ca="1" si="16"/>
        <v>40</v>
      </c>
      <c r="Z42" s="15" t="e">
        <f ca="1">IF(MATCH(Y42,Y$3:Y41,0)&gt;0,Y42+1,Y42)</f>
        <v>#N/A</v>
      </c>
      <c r="AA42" s="15">
        <f t="shared" ca="1" si="17"/>
        <v>40</v>
      </c>
      <c r="AB42" s="15" t="e">
        <f ca="1">IF(MATCH(AA42,AA$3:AA41,0)&gt;0,AA42+1,AA42)</f>
        <v>#N/A</v>
      </c>
      <c r="AC42" s="15">
        <f t="shared" ca="1" si="18"/>
        <v>40</v>
      </c>
      <c r="AE42" s="15" t="e">
        <f t="shared" ca="1" si="4"/>
        <v>#VALUE!</v>
      </c>
      <c r="AF42" s="15" t="e">
        <f ca="1">MATCH(AE42,'1.設定項目名稱'!K$2:K$21,0)</f>
        <v>#VALUE!</v>
      </c>
      <c r="AG42" s="15" t="str">
        <f t="shared" ca="1" si="5"/>
        <v>W3</v>
      </c>
      <c r="AH42" s="15">
        <f ca="1">MATCH(AG42,'1.設定項目名稱'!K$2:K$21,0)</f>
        <v>13</v>
      </c>
      <c r="AI42" s="15">
        <f t="shared" ca="1" si="6"/>
        <v>13</v>
      </c>
      <c r="AJ42" s="15" t="str">
        <f ca="1">OFFSET('1.設定項目名稱'!L$1,'6.SWOT優先交互項'!AI42,0)</f>
        <v>圖書設備汰舊更新較慢</v>
      </c>
      <c r="AK42" s="15" t="e">
        <f t="shared" ca="1" si="7"/>
        <v>#VALUE!</v>
      </c>
      <c r="AL42" s="15" t="e">
        <f ca="1">MATCH(AK42,'1.設定項目名稱'!N$2:N$21,0)</f>
        <v>#VALUE!</v>
      </c>
      <c r="AM42" s="15" t="str">
        <f t="shared" ca="1" si="8"/>
        <v>T2</v>
      </c>
      <c r="AN42" s="15">
        <f ca="1">MATCH(AM42,'1.設定項目名稱'!N$2:N$21,0)</f>
        <v>12</v>
      </c>
      <c r="AO42" s="15">
        <f t="shared" ca="1" si="9"/>
        <v>12</v>
      </c>
      <c r="AP42" s="15" t="str">
        <f ca="1">OFFSET('1.設定項目名稱'!O$1,'6.SWOT優先交互項'!AO42,0)</f>
        <v>他校轉型實驗學校吸引本校生轉學就讀形成競爭</v>
      </c>
      <c r="AR42" s="15">
        <f t="shared" ca="1" si="10"/>
        <v>22</v>
      </c>
      <c r="AS42" s="15">
        <f t="shared" ca="1" si="11"/>
        <v>4</v>
      </c>
      <c r="AT42" s="15" t="str">
        <f t="shared" ca="1" si="12"/>
        <v>迴避威脅(W,T)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topLeftCell="A7" zoomScale="130" zoomScaleNormal="130" workbookViewId="0">
      <selection activeCell="F8" sqref="F8"/>
    </sheetView>
  </sheetViews>
  <sheetFormatPr defaultRowHeight="15.75" x14ac:dyDescent="0.25"/>
  <cols>
    <col min="1" max="1" width="5.375" style="15" customWidth="1"/>
    <col min="2" max="2" width="29.625" style="15" customWidth="1"/>
    <col min="3" max="3" width="5.125" style="15" customWidth="1"/>
    <col min="4" max="5" width="7.5" style="15" customWidth="1"/>
    <col min="6" max="13" width="4.625" style="15" customWidth="1"/>
    <col min="14" max="14" width="8" style="15" customWidth="1"/>
    <col min="15" max="15" width="7.125" style="15" customWidth="1"/>
    <col min="16" max="21" width="4.625" style="15" customWidth="1"/>
    <col min="22" max="22" width="5.25" style="15" customWidth="1"/>
    <col min="23" max="16384" width="9" style="15"/>
  </cols>
  <sheetData>
    <row r="1" spans="1:22" ht="16.5" x14ac:dyDescent="0.25">
      <c r="A1" s="12"/>
      <c r="B1" s="21"/>
      <c r="C1" s="95"/>
      <c r="D1" s="99" t="s">
        <v>151</v>
      </c>
      <c r="E1" s="99"/>
      <c r="F1" s="99"/>
      <c r="G1" s="99"/>
      <c r="H1" s="99"/>
      <c r="I1" s="99"/>
      <c r="J1" s="99"/>
      <c r="K1" s="99"/>
      <c r="L1" s="96"/>
      <c r="M1" s="95"/>
      <c r="N1" s="99" t="s">
        <v>152</v>
      </c>
      <c r="O1" s="99"/>
      <c r="P1" s="99"/>
      <c r="Q1" s="99"/>
      <c r="R1" s="99"/>
      <c r="S1" s="99"/>
      <c r="T1" s="99"/>
      <c r="U1" s="99"/>
      <c r="V1" s="96"/>
    </row>
    <row r="2" spans="1:22" ht="16.5" x14ac:dyDescent="0.25">
      <c r="A2" s="14"/>
      <c r="B2" s="17" t="s">
        <v>161</v>
      </c>
      <c r="C2" s="14" t="str">
        <f>'1.設定項目名稱'!F2</f>
        <v>O1</v>
      </c>
      <c r="D2" s="15" t="str">
        <f>IF(ISBLANK('1.設定項目名稱'!G2),"",'1.設定項目名稱'!G2)</f>
        <v>教育局積極補助學校設備更新供專案申請</v>
      </c>
      <c r="L2" s="20"/>
      <c r="M2" s="14" t="str">
        <f>'1.設定項目名稱'!H2</f>
        <v>T1</v>
      </c>
      <c r="N2" s="15" t="str">
        <f>IF(ISBLANK('1.設定項目名稱'!I2),"",'1.設定項目名稱'!I2)</f>
        <v>社區學齡入學兒童數逐年降低增加招生難度</v>
      </c>
      <c r="V2" s="20"/>
    </row>
    <row r="3" spans="1:22" x14ac:dyDescent="0.25">
      <c r="A3" s="14"/>
      <c r="B3" s="20"/>
      <c r="C3" s="14" t="str">
        <f>'1.設定項目名稱'!F3</f>
        <v>O2</v>
      </c>
      <c r="D3" s="15" t="str">
        <f>IF(ISBLANK('1.設定項目名稱'!G3),"",'1.設定項目名稱'!G3)</f>
        <v>民間團體培育外語師資尋求合作意願高</v>
      </c>
      <c r="L3" s="20"/>
      <c r="M3" s="14" t="str">
        <f>'1.設定項目名稱'!H3</f>
        <v>T2</v>
      </c>
      <c r="N3" s="15" t="str">
        <f>IF(ISBLANK('1.設定項目名稱'!I3),"",'1.設定項目名稱'!I3)</f>
        <v>他校轉型實驗學校吸引本校生轉學就讀形成競爭</v>
      </c>
      <c r="V3" s="20"/>
    </row>
    <row r="4" spans="1:22" ht="16.5" x14ac:dyDescent="0.25">
      <c r="A4" s="14"/>
      <c r="B4" s="20" t="s">
        <v>177</v>
      </c>
      <c r="C4" s="14" t="str">
        <f>'1.設定項目名稱'!F4</f>
        <v>O3</v>
      </c>
      <c r="D4" s="15" t="str">
        <f>IF(ISBLANK('1.設定項目名稱'!G4),"",'1.設定項目名稱'!G4)</f>
        <v>大型商場和大企業機構進駐社區吸引建商推出新建案</v>
      </c>
      <c r="L4" s="20"/>
      <c r="M4" s="14" t="str">
        <f>'1.設定項目名稱'!H4</f>
        <v>T3</v>
      </c>
      <c r="N4" s="15" t="str">
        <f>IF(ISBLANK('1.設定項目名稱'!I4),"",'1.設定項目名稱'!I4)</f>
        <v>家長關心外語學習促成學生參加課後外語補習人數漸增</v>
      </c>
      <c r="V4" s="20"/>
    </row>
    <row r="5" spans="1:22" x14ac:dyDescent="0.25">
      <c r="A5" s="14"/>
      <c r="B5" s="20"/>
      <c r="C5" s="14" t="str">
        <f>'1.設定項目名稱'!F5</f>
        <v>O4</v>
      </c>
      <c r="D5" s="15" t="str">
        <f>IF(ISBLANK('1.設定項目名稱'!G5),"",'1.設定項目名稱'!G5)</f>
        <v>教育局推動優秀退休教師參與學校教學協助方案</v>
      </c>
      <c r="L5" s="20"/>
      <c r="M5" s="14" t="str">
        <f>'1.設定項目名稱'!H5</f>
        <v>T4</v>
      </c>
      <c r="N5" s="15" t="str">
        <f>IF(ISBLANK('1.設定項目名稱'!I5),"",'1.設定項目名稱'!I5)</f>
        <v>民間教育團體培育優秀師資不合現行政策規定無法聘用</v>
      </c>
      <c r="V5" s="20"/>
    </row>
    <row r="6" spans="1:22" ht="16.5" x14ac:dyDescent="0.25">
      <c r="A6" s="14"/>
      <c r="B6" s="20" t="s">
        <v>178</v>
      </c>
      <c r="C6" s="14" t="str">
        <f>'1.設定項目名稱'!F6</f>
        <v>O5</v>
      </c>
      <c r="D6" s="15" t="str">
        <f>IF(ISBLANK('1.設定項目名稱'!G6),"",'1.設定項目名稱'!G6)</f>
        <v>民間文教演藝團體提供免費巡迴服務</v>
      </c>
      <c r="L6" s="20"/>
      <c r="M6" s="14" t="str">
        <f>'1.設定項目名稱'!H6</f>
        <v>T5</v>
      </c>
      <c r="N6" s="15" t="str">
        <f>IF(ISBLANK('1.設定項目名稱'!I6),"",'1.設定項目名稱'!I6)</f>
        <v/>
      </c>
      <c r="V6" s="20"/>
    </row>
    <row r="7" spans="1:22" x14ac:dyDescent="0.25">
      <c r="A7" s="14"/>
      <c r="B7" s="20"/>
      <c r="C7" s="14" t="str">
        <f>'1.設定項目名稱'!F7</f>
        <v>O6</v>
      </c>
      <c r="D7" s="15" t="str">
        <f>IF(ISBLANK('1.設定項目名稱'!G7),"",'1.設定項目名稱'!G7)</f>
        <v/>
      </c>
      <c r="L7" s="20"/>
      <c r="M7" s="14" t="str">
        <f>'1.設定項目名稱'!H7</f>
        <v>T6</v>
      </c>
      <c r="N7" s="15" t="str">
        <f>IF(ISBLANK('1.設定項目名稱'!I7),"",'1.設定項目名稱'!I7)</f>
        <v/>
      </c>
      <c r="V7" s="20"/>
    </row>
    <row r="8" spans="1:22" ht="16.5" x14ac:dyDescent="0.25">
      <c r="A8" s="14"/>
      <c r="B8" s="20" t="s">
        <v>179</v>
      </c>
      <c r="C8" s="14" t="str">
        <f>'1.設定項目名稱'!F8</f>
        <v>O7</v>
      </c>
      <c r="D8" s="15" t="str">
        <f>IF(ISBLANK('1.設定項目名稱'!G8),"",'1.設定項目名稱'!G8)</f>
        <v/>
      </c>
      <c r="L8" s="20"/>
      <c r="M8" s="14" t="str">
        <f>'1.設定項目名稱'!H8</f>
        <v>T7</v>
      </c>
      <c r="N8" s="15" t="str">
        <f>IF(ISBLANK('1.設定項目名稱'!I8),"",'1.設定項目名稱'!I8)</f>
        <v/>
      </c>
      <c r="V8" s="20"/>
    </row>
    <row r="9" spans="1:22" x14ac:dyDescent="0.25">
      <c r="A9" s="14"/>
      <c r="B9" s="20"/>
      <c r="C9" s="14" t="str">
        <f>'1.設定項目名稱'!F9</f>
        <v>O8</v>
      </c>
      <c r="D9" s="15" t="str">
        <f>IF(ISBLANK('1.設定項目名稱'!G9),"",'1.設定項目名稱'!G9)</f>
        <v/>
      </c>
      <c r="L9" s="20"/>
      <c r="M9" s="14" t="str">
        <f>'1.設定項目名稱'!H9</f>
        <v>T8</v>
      </c>
      <c r="N9" s="15" t="str">
        <f>IF(ISBLANK('1.設定項目名稱'!I9),"",'1.設定項目名稱'!I9)</f>
        <v/>
      </c>
      <c r="V9" s="20"/>
    </row>
    <row r="10" spans="1:22" x14ac:dyDescent="0.25">
      <c r="A10" s="14"/>
      <c r="B10" s="20"/>
      <c r="C10" s="14" t="str">
        <f>'1.設定項目名稱'!F10</f>
        <v>O9</v>
      </c>
      <c r="D10" s="15" t="str">
        <f>IF(ISBLANK('1.設定項目名稱'!G10),"",'1.設定項目名稱'!G10)</f>
        <v/>
      </c>
      <c r="L10" s="20"/>
      <c r="M10" s="14" t="str">
        <f>'1.設定項目名稱'!H10</f>
        <v>T9</v>
      </c>
      <c r="N10" s="15" t="str">
        <f>IF(ISBLANK('1.設定項目名稱'!I10),"",'1.設定項目名稱'!I10)</f>
        <v/>
      </c>
      <c r="V10" s="20"/>
    </row>
    <row r="11" spans="1:22" x14ac:dyDescent="0.25">
      <c r="A11" s="18"/>
      <c r="B11" s="25"/>
      <c r="C11" s="18" t="str">
        <f>'1.設定項目名稱'!F11</f>
        <v>O10</v>
      </c>
      <c r="D11" s="19" t="str">
        <f>IF(ISBLANK('1.設定項目名稱'!G11),"",'1.設定項目名稱'!G11)</f>
        <v/>
      </c>
      <c r="E11" s="19"/>
      <c r="F11" s="19"/>
      <c r="G11" s="19"/>
      <c r="H11" s="19"/>
      <c r="I11" s="19"/>
      <c r="J11" s="19"/>
      <c r="K11" s="19"/>
      <c r="L11" s="25"/>
      <c r="M11" s="18" t="str">
        <f>'1.設定項目名稱'!H11</f>
        <v>T10</v>
      </c>
      <c r="N11" s="19" t="str">
        <f>IF(ISBLANK('1.設定項目名稱'!I11),"",'1.設定項目名稱'!I11)</f>
        <v/>
      </c>
      <c r="O11" s="19"/>
      <c r="P11" s="19"/>
      <c r="Q11" s="19"/>
      <c r="R11" s="19"/>
      <c r="S11" s="19"/>
      <c r="T11" s="19"/>
      <c r="U11" s="19"/>
      <c r="V11" s="25"/>
    </row>
    <row r="12" spans="1:22" ht="16.5" x14ac:dyDescent="0.25">
      <c r="A12" s="95"/>
      <c r="B12" s="96" t="s">
        <v>153</v>
      </c>
      <c r="C12" s="100"/>
      <c r="D12" s="101" t="s">
        <v>156</v>
      </c>
      <c r="E12" s="101"/>
      <c r="F12" s="101"/>
      <c r="G12" s="101"/>
      <c r="H12" s="101"/>
      <c r="I12" s="101"/>
      <c r="J12" s="101"/>
      <c r="K12" s="101"/>
      <c r="L12" s="102"/>
      <c r="M12" s="111"/>
      <c r="N12" s="112" t="s">
        <v>157</v>
      </c>
      <c r="O12" s="112"/>
      <c r="P12" s="112"/>
      <c r="Q12" s="112"/>
      <c r="R12" s="112"/>
      <c r="S12" s="112"/>
      <c r="T12" s="112"/>
      <c r="U12" s="112"/>
      <c r="V12" s="113"/>
    </row>
    <row r="13" spans="1:22" s="78" customFormat="1" x14ac:dyDescent="0.25">
      <c r="A13" s="81" t="str">
        <f>'1.設定項目名稱'!B2</f>
        <v>S1</v>
      </c>
      <c r="B13" s="80" t="str">
        <f>IF(ISBLANK('1.設定項目名稱'!C2)," ",'1.設定項目名稱'!C2)</f>
        <v>專任教師學歷高且專業力強</v>
      </c>
      <c r="C13" s="89" t="s">
        <v>141</v>
      </c>
      <c r="D13" s="78" t="str">
        <f ca="1">IF(ISBLANK('6.SWOT優先交互項'!B3),"",'6.SWOT優先交互項'!B3)</f>
        <v>S4O1</v>
      </c>
      <c r="E13" s="88">
        <f ca="1">IF(ISBLANK('6.SWOT優先交互項'!C3),"",'6.SWOT優先交互項'!C3)</f>
        <v>5.9791303715506992</v>
      </c>
      <c r="F13" s="78">
        <f ca="1">IF(ISBLANK('6.SWOT優先交互項'!D3),"",'6.SWOT優先交互項'!D3)</f>
        <v>2</v>
      </c>
      <c r="G13" s="78" t="str">
        <f ca="1">IF(F13&lt;11,"*","")</f>
        <v>*</v>
      </c>
      <c r="L13" s="80"/>
      <c r="M13" s="89" t="s">
        <v>141</v>
      </c>
      <c r="N13" s="78" t="str">
        <f ca="1">IF(ISBLANK('6.SWOT優先交互項'!E3),"",'6.SWOT優先交互項'!E3)</f>
        <v>S4T1</v>
      </c>
      <c r="O13" s="88">
        <f ca="1">IF(ISBLANK('6.SWOT優先交互項'!F3),"",'6.SWOT優先交互項'!F3)</f>
        <v>5.5</v>
      </c>
      <c r="P13" s="78">
        <f ca="1">IF(ISBLANK('6.SWOT優先交互項'!G3),"",'6.SWOT優先交互項'!G3)</f>
        <v>8</v>
      </c>
      <c r="Q13" s="78" t="str">
        <f ca="1">IF(P13&lt;11,"*","")</f>
        <v>*</v>
      </c>
      <c r="V13" s="80"/>
    </row>
    <row r="14" spans="1:22" s="78" customFormat="1" x14ac:dyDescent="0.25">
      <c r="A14" s="81" t="str">
        <f>'1.設定項目名稱'!B3</f>
        <v>S2</v>
      </c>
      <c r="B14" s="80" t="str">
        <f>IF(ISBLANK('1.設定項目名稱'!C3)," ",'1.設定項目名稱'!C3)</f>
        <v>教師高度樂業願意積極參與校務</v>
      </c>
      <c r="C14" s="89" t="s">
        <v>142</v>
      </c>
      <c r="D14" s="78" t="str">
        <f ca="1">IF(ISBLANK('6.SWOT優先交互項'!B4),"",'6.SWOT優先交互項'!B4)</f>
        <v>S2O1</v>
      </c>
      <c r="E14" s="88">
        <f ca="1">IF(ISBLANK('6.SWOT優先交互項'!C4),"",'6.SWOT優先交互項'!C4)</f>
        <v>5.7008771254956896</v>
      </c>
      <c r="F14" s="78">
        <f ca="1">IF(ISBLANK('6.SWOT優先交互項'!D4),"",'6.SWOT優先交互項'!D4)</f>
        <v>5</v>
      </c>
      <c r="G14" s="78" t="str">
        <f t="shared" ref="G14:G22" ca="1" si="0">IF(F14&lt;11,"*","")</f>
        <v>*</v>
      </c>
      <c r="L14" s="80"/>
      <c r="M14" s="89" t="s">
        <v>142</v>
      </c>
      <c r="N14" s="78" t="str">
        <f ca="1">IF(ISBLANK('6.SWOT優先交互項'!E4),"",'6.SWOT優先交互項'!E4)</f>
        <v>S2T1</v>
      </c>
      <c r="O14" s="88">
        <f ca="1">IF(ISBLANK('6.SWOT優先交互項'!F4),"",'6.SWOT優先交互項'!F4)</f>
        <v>5.2440442408507577</v>
      </c>
      <c r="P14" s="78">
        <f ca="1">IF(ISBLANK('6.SWOT優先交互項'!G4),"",'6.SWOT優先交互項'!G4)</f>
        <v>15</v>
      </c>
      <c r="Q14" s="78" t="str">
        <f t="shared" ref="Q14:Q22" ca="1" si="1">IF(P14&lt;11,"*","")</f>
        <v/>
      </c>
      <c r="V14" s="80"/>
    </row>
    <row r="15" spans="1:22" s="78" customFormat="1" x14ac:dyDescent="0.25">
      <c r="A15" s="81" t="str">
        <f>'1.設定項目名稱'!B4</f>
        <v>S3</v>
      </c>
      <c r="B15" s="80" t="str">
        <f>IF(ISBLANK('1.設定項目名稱'!C4)," ",'1.設定項目名稱'!C4)</f>
        <v>學校設備資源豐富滿足教學</v>
      </c>
      <c r="C15" s="89" t="s">
        <v>143</v>
      </c>
      <c r="D15" s="78" t="str">
        <f ca="1">IF(ISBLANK('6.SWOT優先交互項'!B5),"",'6.SWOT優先交互項'!B5)</f>
        <v>S5O1</v>
      </c>
      <c r="E15" s="88">
        <f ca="1">IF(ISBLANK('6.SWOT優先交互項'!C5),"",'6.SWOT優先交互項'!C5)</f>
        <v>5.7008771254956896</v>
      </c>
      <c r="F15" s="78">
        <f ca="1">IF(ISBLANK('6.SWOT優先交互項'!D5),"",'6.SWOT優先交互項'!D5)</f>
        <v>6</v>
      </c>
      <c r="G15" s="78" t="str">
        <f t="shared" ca="1" si="0"/>
        <v>*</v>
      </c>
      <c r="L15" s="80"/>
      <c r="M15" s="89" t="s">
        <v>143</v>
      </c>
      <c r="N15" s="78" t="str">
        <f ca="1">IF(ISBLANK('6.SWOT優先交互項'!E5),"",'6.SWOT優先交互項'!E5)</f>
        <v>S5T1</v>
      </c>
      <c r="O15" s="88">
        <f ca="1">IF(ISBLANK('6.SWOT優先交互項'!F5),"",'6.SWOT優先交互項'!F5)</f>
        <v>5.2440442408507577</v>
      </c>
      <c r="P15" s="78">
        <f ca="1">IF(ISBLANK('6.SWOT優先交互項'!G5),"",'6.SWOT優先交互項'!G5)</f>
        <v>16</v>
      </c>
      <c r="Q15" s="78" t="str">
        <f t="shared" ca="1" si="1"/>
        <v/>
      </c>
      <c r="V15" s="80"/>
    </row>
    <row r="16" spans="1:22" s="78" customFormat="1" x14ac:dyDescent="0.25">
      <c r="A16" s="81" t="str">
        <f>'1.設定項目名稱'!B5</f>
        <v>S4</v>
      </c>
      <c r="B16" s="80" t="str">
        <f>IF(ISBLANK('1.設定項目名稱'!C5)," ",'1.設定項目名稱'!C5)</f>
        <v>家長和社區關心和樂意協助學校</v>
      </c>
      <c r="C16" s="89" t="s">
        <v>144</v>
      </c>
      <c r="D16" s="78" t="str">
        <f ca="1">IF(ISBLANK('6.SWOT優先交互項'!B6),"",'6.SWOT優先交互項'!B6)</f>
        <v>S4O4</v>
      </c>
      <c r="E16" s="88">
        <f ca="1">IF(ISBLANK('6.SWOT優先交互項'!C6),"",'6.SWOT優先交互項'!C6)</f>
        <v>5.5</v>
      </c>
      <c r="F16" s="78">
        <f ca="1">IF(ISBLANK('6.SWOT優先交互項'!D6),"",'6.SWOT優先交互項'!D6)</f>
        <v>7</v>
      </c>
      <c r="G16" s="78" t="str">
        <f t="shared" ca="1" si="0"/>
        <v>*</v>
      </c>
      <c r="L16" s="80"/>
      <c r="M16" s="89" t="s">
        <v>144</v>
      </c>
      <c r="N16" s="78" t="str">
        <f ca="1">IF(ISBLANK('6.SWOT優先交互項'!E6),"",'6.SWOT優先交互項'!E6)</f>
        <v>S4T3</v>
      </c>
      <c r="O16" s="88">
        <f ca="1">IF(ISBLANK('6.SWOT優先交互項'!F6),"",'6.SWOT優先交互項'!F6)</f>
        <v>5.2440442408507577</v>
      </c>
      <c r="P16" s="78">
        <f ca="1">IF(ISBLANK('6.SWOT優先交互項'!G6),"",'6.SWOT優先交互項'!G6)</f>
        <v>17</v>
      </c>
      <c r="Q16" s="78" t="str">
        <f t="shared" ca="1" si="1"/>
        <v/>
      </c>
      <c r="V16" s="80"/>
    </row>
    <row r="17" spans="1:22" s="78" customFormat="1" x14ac:dyDescent="0.25">
      <c r="A17" s="81" t="str">
        <f>'1.設定項目名稱'!B6</f>
        <v>S5</v>
      </c>
      <c r="B17" s="80" t="str">
        <f>IF(ISBLANK('1.設定項目名稱'!C6)," ",'1.設定項目名稱'!C6)</f>
        <v>學校特色教學團隊強且成果多</v>
      </c>
      <c r="C17" s="89" t="s">
        <v>145</v>
      </c>
      <c r="D17" s="78" t="str">
        <f ca="1">IF(ISBLANK('6.SWOT優先交互項'!B7),"",'6.SWOT優先交互項'!B7)</f>
        <v>S1O1</v>
      </c>
      <c r="E17" s="88">
        <f ca="1">IF(ISBLANK('6.SWOT優先交互項'!C7),"",'6.SWOT優先交互項'!C7)</f>
        <v>5.4083269131959844</v>
      </c>
      <c r="F17" s="78">
        <f ca="1">IF(ISBLANK('6.SWOT優先交互項'!D7),"",'6.SWOT優先交互項'!D7)</f>
        <v>10</v>
      </c>
      <c r="G17" s="78" t="str">
        <f t="shared" ca="1" si="0"/>
        <v>*</v>
      </c>
      <c r="L17" s="80"/>
      <c r="M17" s="89" t="s">
        <v>145</v>
      </c>
      <c r="N17" s="78" t="str">
        <f ca="1">IF(ISBLANK('6.SWOT優先交互項'!E7),"",'6.SWOT優先交互項'!E7)</f>
        <v>S2T3</v>
      </c>
      <c r="O17" s="88">
        <f ca="1">IF(ISBLANK('6.SWOT優先交互項'!F7),"",'6.SWOT優先交互項'!F7)</f>
        <v>5</v>
      </c>
      <c r="P17" s="78">
        <f ca="1">IF(ISBLANK('6.SWOT優先交互項'!G7),"",'6.SWOT優先交互項'!G7)</f>
        <v>19</v>
      </c>
      <c r="Q17" s="78" t="str">
        <f t="shared" ca="1" si="1"/>
        <v/>
      </c>
      <c r="V17" s="80"/>
    </row>
    <row r="18" spans="1:22" s="78" customFormat="1" x14ac:dyDescent="0.25">
      <c r="A18" s="81" t="str">
        <f>'1.設定項目名稱'!B7</f>
        <v>S6</v>
      </c>
      <c r="B18" s="80" t="str">
        <f>IF(ISBLANK('1.設定項目名稱'!C7)," ",'1.設定項目名稱'!C7)</f>
        <v xml:space="preserve"> </v>
      </c>
      <c r="C18" s="89" t="s">
        <v>146</v>
      </c>
      <c r="D18" s="78" t="str">
        <f ca="1">IF(ISBLANK('6.SWOT優先交互項'!B8),"",'6.SWOT優先交互項'!B8)</f>
        <v>S2O4</v>
      </c>
      <c r="E18" s="88">
        <f ca="1">IF(ISBLANK('6.SWOT優先交互項'!C8),"",'6.SWOT優先交互項'!C8)</f>
        <v>5.2440442408507577</v>
      </c>
      <c r="F18" s="78">
        <f ca="1">IF(ISBLANK('6.SWOT優先交互項'!D8),"",'6.SWOT優先交互項'!D8)</f>
        <v>13</v>
      </c>
      <c r="G18" s="78" t="str">
        <f t="shared" ca="1" si="0"/>
        <v/>
      </c>
      <c r="L18" s="80"/>
      <c r="M18" s="89" t="s">
        <v>146</v>
      </c>
      <c r="N18" s="78" t="str">
        <f ca="1">IF(ISBLANK('6.SWOT優先交互項'!E8),"",'6.SWOT優先交互項'!E8)</f>
        <v>S5T3</v>
      </c>
      <c r="O18" s="88">
        <f ca="1">IF(ISBLANK('6.SWOT優先交互項'!F8),"",'6.SWOT優先交互項'!F8)</f>
        <v>5</v>
      </c>
      <c r="P18" s="78">
        <f ca="1">IF(ISBLANK('6.SWOT優先交互項'!G8),"",'6.SWOT優先交互項'!G8)</f>
        <v>20</v>
      </c>
      <c r="Q18" s="78" t="str">
        <f t="shared" ca="1" si="1"/>
        <v/>
      </c>
      <c r="V18" s="80"/>
    </row>
    <row r="19" spans="1:22" s="78" customFormat="1" x14ac:dyDescent="0.25">
      <c r="A19" s="81" t="str">
        <f>'1.設定項目名稱'!B8</f>
        <v>S7</v>
      </c>
      <c r="B19" s="80" t="str">
        <f>IF(ISBLANK('1.設定項目名稱'!C8)," ",'1.設定項目名稱'!C8)</f>
        <v xml:space="preserve"> </v>
      </c>
      <c r="C19" s="89" t="s">
        <v>147</v>
      </c>
      <c r="D19" s="78" t="str">
        <f ca="1">IF(ISBLANK('6.SWOT優先交互項'!B9),"",'6.SWOT優先交互項'!B9)</f>
        <v>S5O4</v>
      </c>
      <c r="E19" s="88">
        <f ca="1">IF(ISBLANK('6.SWOT優先交互項'!C9),"",'6.SWOT優先交互項'!C9)</f>
        <v>5.2440442408507577</v>
      </c>
      <c r="F19" s="78">
        <f ca="1">IF(ISBLANK('6.SWOT優先交互項'!D9),"",'6.SWOT優先交互項'!D9)</f>
        <v>14</v>
      </c>
      <c r="G19" s="78" t="str">
        <f t="shared" ca="1" si="0"/>
        <v/>
      </c>
      <c r="L19" s="80"/>
      <c r="M19" s="89" t="s">
        <v>147</v>
      </c>
      <c r="N19" s="78" t="str">
        <f ca="1">IF(ISBLANK('6.SWOT優先交互項'!E9),"",'6.SWOT優先交互項'!E9)</f>
        <v>S1T1</v>
      </c>
      <c r="O19" s="88">
        <f ca="1">IF(ISBLANK('6.SWOT優先交互項'!F9),"",'6.SWOT優先交互項'!F9)</f>
        <v>4.9749371855330997</v>
      </c>
      <c r="P19" s="78">
        <f ca="1">IF(ISBLANK('6.SWOT優先交互項'!G9),"",'6.SWOT優先交互項'!G9)</f>
        <v>23</v>
      </c>
      <c r="Q19" s="78" t="str">
        <f t="shared" ca="1" si="1"/>
        <v/>
      </c>
      <c r="V19" s="80"/>
    </row>
    <row r="20" spans="1:22" s="78" customFormat="1" x14ac:dyDescent="0.25">
      <c r="A20" s="81" t="str">
        <f>'1.設定項目名稱'!B9</f>
        <v>S8</v>
      </c>
      <c r="B20" s="80" t="str">
        <f>IF(ISBLANK('1.設定項目名稱'!C9)," ",'1.設定項目名稱'!C9)</f>
        <v xml:space="preserve"> </v>
      </c>
      <c r="C20" s="89" t="s">
        <v>148</v>
      </c>
      <c r="D20" s="78" t="str">
        <f ca="1">IF(ISBLANK('6.SWOT優先交互項'!B10),"",'6.SWOT優先交互項'!B10)</f>
        <v>S4O3</v>
      </c>
      <c r="E20" s="88">
        <f ca="1">IF(ISBLANK('6.SWOT優先交互項'!C10),"",'6.SWOT優先交互項'!C10)</f>
        <v>4.9749371855330997</v>
      </c>
      <c r="F20" s="78">
        <f ca="1">IF(ISBLANK('6.SWOT優先交互項'!D10),"",'6.SWOT優先交互項'!D10)</f>
        <v>21</v>
      </c>
      <c r="G20" s="78" t="str">
        <f t="shared" ca="1" si="0"/>
        <v/>
      </c>
      <c r="L20" s="80"/>
      <c r="M20" s="89" t="s">
        <v>148</v>
      </c>
      <c r="N20" s="78" t="str">
        <f ca="1">IF(ISBLANK('6.SWOT優先交互項'!E10),"",'6.SWOT優先交互項'!E10)</f>
        <v>S1T3</v>
      </c>
      <c r="O20" s="88">
        <f ca="1">IF(ISBLANK('6.SWOT優先交互項'!F10),"",'6.SWOT優先交互項'!F10)</f>
        <v>4.7434164902525691</v>
      </c>
      <c r="P20" s="78">
        <f ca="1">IF(ISBLANK('6.SWOT優先交互項'!G10),"",'6.SWOT優先交互項'!G10)</f>
        <v>32</v>
      </c>
      <c r="Q20" s="78" t="str">
        <f t="shared" ca="1" si="1"/>
        <v/>
      </c>
      <c r="V20" s="80"/>
    </row>
    <row r="21" spans="1:22" s="78" customFormat="1" x14ac:dyDescent="0.25">
      <c r="A21" s="81" t="str">
        <f>'1.設定項目名稱'!B10</f>
        <v>S9</v>
      </c>
      <c r="B21" s="80" t="str">
        <f>IF(ISBLANK('1.設定項目名稱'!C10)," ",'1.設定項目名稱'!C10)</f>
        <v xml:space="preserve"> </v>
      </c>
      <c r="C21" s="89" t="s">
        <v>149</v>
      </c>
      <c r="D21" s="78" t="str">
        <f ca="1">IF(ISBLANK('6.SWOT優先交互項'!B11),"",'6.SWOT優先交互項'!B11)</f>
        <v>S1O4</v>
      </c>
      <c r="E21" s="88">
        <f ca="1">IF(ISBLANK('6.SWOT優先交互項'!C11),"",'6.SWOT優先交互項'!C11)</f>
        <v>4.9749371855330997</v>
      </c>
      <c r="F21" s="78">
        <f ca="1">IF(ISBLANK('6.SWOT優先交互項'!D11),"",'6.SWOT優先交互項'!D11)</f>
        <v>22</v>
      </c>
      <c r="G21" s="78" t="str">
        <f t="shared" ca="1" si="0"/>
        <v/>
      </c>
      <c r="L21" s="80"/>
      <c r="M21" s="89" t="s">
        <v>149</v>
      </c>
      <c r="N21" s="78" t="str">
        <f ca="1">IF(ISBLANK('6.SWOT優先交互項'!E11),"",'6.SWOT優先交互項'!E11)</f>
        <v>S4T2</v>
      </c>
      <c r="O21" s="88">
        <f ca="1">IF(ISBLANK('6.SWOT優先交互項'!F11),"",'6.SWOT優先交互項'!F11)</f>
        <v>4.6904157598234297</v>
      </c>
      <c r="P21" s="78">
        <f ca="1">IF(ISBLANK('6.SWOT優先交互項'!G11),"",'6.SWOT優先交互項'!G11)</f>
        <v>35</v>
      </c>
      <c r="Q21" s="78" t="str">
        <f t="shared" ca="1" si="1"/>
        <v/>
      </c>
      <c r="V21" s="80"/>
    </row>
    <row r="22" spans="1:22" s="78" customFormat="1" x14ac:dyDescent="0.25">
      <c r="A22" s="82" t="str">
        <f>'1.設定項目名稱'!B11</f>
        <v>S10</v>
      </c>
      <c r="B22" s="83" t="str">
        <f>IF(ISBLANK('1.設定項目名稱'!C11)," ",'1.設定項目名稱'!C11)</f>
        <v xml:space="preserve"> </v>
      </c>
      <c r="C22" s="90" t="s">
        <v>150</v>
      </c>
      <c r="D22" s="78" t="str">
        <f ca="1">IF(ISBLANK('6.SWOT優先交互項'!B12),"",'6.SWOT優先交互項'!B12)</f>
        <v>S2O3</v>
      </c>
      <c r="E22" s="88">
        <f ca="1">IF(ISBLANK('6.SWOT優先交互項'!C12),"",'6.SWOT優先交互項'!C12)</f>
        <v>4.7434164902525691</v>
      </c>
      <c r="F22" s="78">
        <f ca="1">IF(ISBLANK('6.SWOT優先交互項'!D12),"",'6.SWOT優先交互項'!D12)</f>
        <v>31</v>
      </c>
      <c r="G22" s="78" t="str">
        <f t="shared" ca="1" si="0"/>
        <v/>
      </c>
      <c r="H22" s="79"/>
      <c r="I22" s="79"/>
      <c r="J22" s="79"/>
      <c r="K22" s="79"/>
      <c r="L22" s="83"/>
      <c r="M22" s="90" t="s">
        <v>150</v>
      </c>
      <c r="N22" s="78" t="str">
        <f ca="1">IF(ISBLANK('6.SWOT優先交互項'!E12),"",'6.SWOT優先交互項'!E12)</f>
        <v>S4T4</v>
      </c>
      <c r="O22" s="88">
        <f ca="1">IF(ISBLANK('6.SWOT優先交互項'!F12),"",'6.SWOT優先交互項'!F12)</f>
        <v>4.6904157598234297</v>
      </c>
      <c r="P22" s="78">
        <f ca="1">IF(ISBLANK('6.SWOT優先交互項'!G12),"",'6.SWOT優先交互項'!G12)</f>
        <v>36</v>
      </c>
      <c r="Q22" s="78" t="str">
        <f t="shared" ca="1" si="1"/>
        <v/>
      </c>
      <c r="R22" s="79"/>
      <c r="S22" s="79"/>
      <c r="T22" s="79"/>
      <c r="U22" s="79"/>
      <c r="V22" s="83"/>
    </row>
    <row r="23" spans="1:22" s="78" customFormat="1" ht="16.5" x14ac:dyDescent="0.25">
      <c r="A23" s="97"/>
      <c r="B23" s="98" t="s">
        <v>154</v>
      </c>
      <c r="C23" s="103"/>
      <c r="D23" s="104" t="s">
        <v>158</v>
      </c>
      <c r="E23" s="105"/>
      <c r="F23" s="105"/>
      <c r="G23" s="105"/>
      <c r="H23" s="105"/>
      <c r="I23" s="105"/>
      <c r="J23" s="105"/>
      <c r="K23" s="105"/>
      <c r="L23" s="106"/>
      <c r="M23" s="107"/>
      <c r="N23" s="108" t="s">
        <v>159</v>
      </c>
      <c r="O23" s="109"/>
      <c r="P23" s="109"/>
      <c r="Q23" s="109"/>
      <c r="R23" s="109"/>
      <c r="S23" s="109"/>
      <c r="T23" s="109"/>
      <c r="U23" s="109"/>
      <c r="V23" s="110"/>
    </row>
    <row r="24" spans="1:22" s="78" customFormat="1" x14ac:dyDescent="0.25">
      <c r="A24" s="81" t="str">
        <f>'1.設定項目名稱'!D2</f>
        <v>W1</v>
      </c>
      <c r="B24" s="80" t="str">
        <f>IF(ISBLANK('1.設定項目名稱'!E2),"",'1.設定項目名稱'!E2)</f>
        <v>教師年齡偏高多數屆臨退休</v>
      </c>
      <c r="C24" s="89" t="s">
        <v>141</v>
      </c>
      <c r="D24" s="78" t="str">
        <f ca="1">IF(ISBLANK('6.SWOT優先交互項'!H3),"",'6.SWOT優先交互項'!H3)</f>
        <v>W4O1</v>
      </c>
      <c r="E24" s="88">
        <f ca="1">IF(ISBLANK('6.SWOT優先交互項'!I3),"",'6.SWOT優先交互項'!I3)</f>
        <v>6.2449979983983983</v>
      </c>
      <c r="F24" s="78">
        <f ca="1">IF(ISBLANK('6.SWOT優先交互項'!J3),"",'6.SWOT優先交互項'!J3)</f>
        <v>1</v>
      </c>
      <c r="G24" s="78" t="str">
        <f ca="1">IF(F24&lt;11,"*","")</f>
        <v>*</v>
      </c>
      <c r="L24" s="80"/>
      <c r="M24" s="89" t="s">
        <v>141</v>
      </c>
      <c r="N24" s="87" t="str">
        <f ca="1">IF(ISBLANK('6.SWOT優先交互項'!K3),"",'6.SWOT優先交互項'!K3)</f>
        <v>W4T1</v>
      </c>
      <c r="O24" s="88">
        <f ca="1">IF(ISBLANK('6.SWOT優先交互項'!L3),"",'6.SWOT優先交互項'!L3)</f>
        <v>5.7445626465380286</v>
      </c>
      <c r="P24" s="78">
        <f ca="1">IF(ISBLANK('6.SWOT優先交互項'!M3),"",'6.SWOT優先交互項'!M3)</f>
        <v>4</v>
      </c>
      <c r="Q24" s="78" t="str">
        <f ca="1">IF(P24&lt;11,"*","")</f>
        <v>*</v>
      </c>
      <c r="V24" s="80"/>
    </row>
    <row r="25" spans="1:22" s="78" customFormat="1" x14ac:dyDescent="0.25">
      <c r="A25" s="81" t="str">
        <f>'1.設定項目名稱'!D3</f>
        <v>W2</v>
      </c>
      <c r="B25" s="80" t="str">
        <f>IF(ISBLANK('1.設定項目名稱'!E3),"",'1.設定項目名稱'!E3)</f>
        <v>經濟不利條件學生偏多需要協助</v>
      </c>
      <c r="C25" s="89" t="s">
        <v>142</v>
      </c>
      <c r="D25" s="78" t="str">
        <f ca="1">IF(ISBLANK('6.SWOT優先交互項'!H4),"",'6.SWOT優先交互項'!H4)</f>
        <v>W4O4</v>
      </c>
      <c r="E25" s="88">
        <f ca="1">IF(ISBLANK('6.SWOT優先交互項'!I4),"",'6.SWOT優先交互項'!I4)</f>
        <v>5.7445626465380286</v>
      </c>
      <c r="F25" s="78">
        <f ca="1">IF(ISBLANK('6.SWOT優先交互項'!J4),"",'6.SWOT優先交互項'!J4)</f>
        <v>3</v>
      </c>
      <c r="G25" s="78" t="str">
        <f t="shared" ref="G25:G33" ca="1" si="2">IF(F25&lt;11,"*","")</f>
        <v>*</v>
      </c>
      <c r="L25" s="80"/>
      <c r="M25" s="89" t="s">
        <v>142</v>
      </c>
      <c r="N25" s="87" t="str">
        <f ca="1">IF(ISBLANK('6.SWOT優先交互項'!K4),"",'6.SWOT優先交互項'!K4)</f>
        <v>W4T3</v>
      </c>
      <c r="O25" s="88">
        <f ca="1">IF(ISBLANK('6.SWOT優先交互項'!L4),"",'6.SWOT優先交互項'!L4)</f>
        <v>5.4772255750516612</v>
      </c>
      <c r="P25" s="78">
        <f ca="1">IF(ISBLANK('6.SWOT優先交互項'!M4),"",'6.SWOT優先交互項'!M4)</f>
        <v>9</v>
      </c>
      <c r="Q25" s="78" t="str">
        <f t="shared" ref="Q25:Q33" ca="1" si="3">IF(P25&lt;11,"*","")</f>
        <v>*</v>
      </c>
      <c r="V25" s="80"/>
    </row>
    <row r="26" spans="1:22" s="78" customFormat="1" x14ac:dyDescent="0.25">
      <c r="A26" s="81" t="str">
        <f>'1.設定項目名稱'!D4</f>
        <v>W3</v>
      </c>
      <c r="B26" s="80" t="str">
        <f>IF(ISBLANK('1.設定項目名稱'!E4),"",'1.設定項目名稱'!E4)</f>
        <v>圖書設備汰舊更新較慢</v>
      </c>
      <c r="C26" s="89" t="s">
        <v>143</v>
      </c>
      <c r="D26" s="78" t="str">
        <f ca="1">IF(ISBLANK('6.SWOT優先交互項'!H5),"",'6.SWOT優先交互項'!H5)</f>
        <v>W3O1</v>
      </c>
      <c r="E26" s="88">
        <f ca="1">IF(ISBLANK('6.SWOT優先交互項'!I5),"",'6.SWOT優先交互項'!I5)</f>
        <v>5.4083269131959844</v>
      </c>
      <c r="F26" s="78">
        <f ca="1">IF(ISBLANK('6.SWOT優先交互項'!J5),"",'6.SWOT優先交互項'!J5)</f>
        <v>11</v>
      </c>
      <c r="G26" s="78" t="str">
        <f t="shared" ca="1" si="2"/>
        <v/>
      </c>
      <c r="L26" s="80"/>
      <c r="M26" s="89" t="s">
        <v>143</v>
      </c>
      <c r="N26" s="87" t="str">
        <f ca="1">IF(ISBLANK('6.SWOT優先交互項'!K5),"",'6.SWOT優先交互項'!K5)</f>
        <v>W3T1</v>
      </c>
      <c r="O26" s="88">
        <f ca="1">IF(ISBLANK('6.SWOT優先交互項'!L5),"",'6.SWOT優先交互項'!L5)</f>
        <v>4.9749371855330997</v>
      </c>
      <c r="P26" s="78">
        <f ca="1">IF(ISBLANK('6.SWOT優先交互項'!M5),"",'6.SWOT優先交互項'!M5)</f>
        <v>26</v>
      </c>
      <c r="Q26" s="78" t="str">
        <f t="shared" ca="1" si="3"/>
        <v/>
      </c>
      <c r="V26" s="80"/>
    </row>
    <row r="27" spans="1:22" s="78" customFormat="1" x14ac:dyDescent="0.25">
      <c r="A27" s="81" t="str">
        <f>'1.設定項目名稱'!D5</f>
        <v>W4</v>
      </c>
      <c r="B27" s="80" t="str">
        <f>IF(ISBLANK('1.設定項目名稱'!E5),"",'1.設定項目名稱'!E5)</f>
        <v>外語教學師資不足需向外招聘</v>
      </c>
      <c r="C27" s="89" t="s">
        <v>144</v>
      </c>
      <c r="D27" s="78" t="str">
        <f ca="1">IF(ISBLANK('6.SWOT優先交互項'!H6),"",'6.SWOT優先交互項'!H6)</f>
        <v>W5O1</v>
      </c>
      <c r="E27" s="88">
        <f ca="1">IF(ISBLANK('6.SWOT優先交互項'!I6),"",'6.SWOT優先交互項'!I6)</f>
        <v>5.4083269131959844</v>
      </c>
      <c r="F27" s="78">
        <f ca="1">IF(ISBLANK('6.SWOT優先交互項'!J6),"",'6.SWOT優先交互項'!J6)</f>
        <v>12</v>
      </c>
      <c r="G27" s="78" t="str">
        <f t="shared" ca="1" si="2"/>
        <v/>
      </c>
      <c r="L27" s="80"/>
      <c r="M27" s="89" t="s">
        <v>144</v>
      </c>
      <c r="N27" s="87" t="str">
        <f ca="1">IF(ISBLANK('6.SWOT優先交互項'!K6),"",'6.SWOT優先交互項'!K6)</f>
        <v>W5T1</v>
      </c>
      <c r="O27" s="88">
        <f ca="1">IF(ISBLANK('6.SWOT優先交互項'!L6),"",'6.SWOT優先交互項'!L6)</f>
        <v>4.9749371855330997</v>
      </c>
      <c r="P27" s="78">
        <f ca="1">IF(ISBLANK('6.SWOT優先交互項'!M6),"",'6.SWOT優先交互項'!M6)</f>
        <v>27</v>
      </c>
      <c r="Q27" s="78" t="str">
        <f t="shared" ca="1" si="3"/>
        <v/>
      </c>
      <c r="V27" s="80"/>
    </row>
    <row r="28" spans="1:22" s="78" customFormat="1" x14ac:dyDescent="0.25">
      <c r="A28" s="81" t="str">
        <f>'1.設定項目名稱'!D6</f>
        <v>W5</v>
      </c>
      <c r="B28" s="80" t="str">
        <f>IF(ISBLANK('1.設定項目名稱'!E6),"",'1.設定項目名稱'!E6)</f>
        <v>科技課程教材相對他校顯得陳舊</v>
      </c>
      <c r="C28" s="89" t="s">
        <v>145</v>
      </c>
      <c r="D28" s="78" t="str">
        <f ca="1">IF(ISBLANK('6.SWOT優先交互項'!H7),"",'6.SWOT優先交互項'!H7)</f>
        <v>W4O3</v>
      </c>
      <c r="E28" s="88">
        <f ca="1">IF(ISBLANK('6.SWOT優先交互項'!I7),"",'6.SWOT優先交互項'!I7)</f>
        <v>5.196152422706632</v>
      </c>
      <c r="F28" s="78">
        <f ca="1">IF(ISBLANK('6.SWOT優先交互項'!J7),"",'6.SWOT優先交互項'!J7)</f>
        <v>18</v>
      </c>
      <c r="G28" s="78" t="str">
        <f t="shared" ca="1" si="2"/>
        <v/>
      </c>
      <c r="L28" s="80"/>
      <c r="M28" s="89" t="s">
        <v>145</v>
      </c>
      <c r="N28" s="87" t="str">
        <f ca="1">IF(ISBLANK('6.SWOT優先交互項'!K7),"",'6.SWOT優先交互項'!K7)</f>
        <v>W4T2</v>
      </c>
      <c r="O28" s="88">
        <f ca="1">IF(ISBLANK('6.SWOT優先交互項'!L7),"",'6.SWOT優先交互項'!L7)</f>
        <v>4.8989794855663558</v>
      </c>
      <c r="P28" s="78">
        <f ca="1">IF(ISBLANK('6.SWOT優先交互項'!M7),"",'6.SWOT優先交互項'!M7)</f>
        <v>28</v>
      </c>
      <c r="Q28" s="78" t="str">
        <f t="shared" ca="1" si="3"/>
        <v/>
      </c>
      <c r="V28" s="80"/>
    </row>
    <row r="29" spans="1:22" s="78" customFormat="1" x14ac:dyDescent="0.25">
      <c r="A29" s="81" t="str">
        <f>'1.設定項目名稱'!D7</f>
        <v>W6</v>
      </c>
      <c r="B29" s="80" t="str">
        <f>IF(ISBLANK('1.設定項目名稱'!E7),"",'1.設定項目名稱'!E7)</f>
        <v/>
      </c>
      <c r="C29" s="89" t="s">
        <v>146</v>
      </c>
      <c r="D29" s="78" t="str">
        <f ca="1">IF(ISBLANK('6.SWOT優先交互項'!H8),"",'6.SWOT優先交互項'!H8)</f>
        <v>W3O4</v>
      </c>
      <c r="E29" s="88">
        <f ca="1">IF(ISBLANK('6.SWOT優先交互項'!I8),"",'6.SWOT優先交互項'!I8)</f>
        <v>4.9749371855330997</v>
      </c>
      <c r="F29" s="78">
        <f ca="1">IF(ISBLANK('6.SWOT優先交互項'!J8),"",'6.SWOT優先交互項'!J8)</f>
        <v>24</v>
      </c>
      <c r="G29" s="78" t="str">
        <f t="shared" ca="1" si="2"/>
        <v/>
      </c>
      <c r="L29" s="80"/>
      <c r="M29" s="89" t="s">
        <v>146</v>
      </c>
      <c r="N29" s="87" t="str">
        <f ca="1">IF(ISBLANK('6.SWOT優先交互項'!K8),"",'6.SWOT優先交互項'!K8)</f>
        <v>W4T4</v>
      </c>
      <c r="O29" s="88">
        <f ca="1">IF(ISBLANK('6.SWOT優先交互項'!L8),"",'6.SWOT優先交互項'!L8)</f>
        <v>4.8989794855663558</v>
      </c>
      <c r="P29" s="78">
        <f ca="1">IF(ISBLANK('6.SWOT優先交互項'!M8),"",'6.SWOT優先交互項'!M8)</f>
        <v>29</v>
      </c>
      <c r="Q29" s="78" t="str">
        <f t="shared" ca="1" si="3"/>
        <v/>
      </c>
      <c r="V29" s="80"/>
    </row>
    <row r="30" spans="1:22" s="78" customFormat="1" x14ac:dyDescent="0.25">
      <c r="A30" s="81" t="str">
        <f>'1.設定項目名稱'!D8</f>
        <v>W7</v>
      </c>
      <c r="B30" s="80" t="str">
        <f>IF(ISBLANK('1.設定項目名稱'!E8),"",'1.設定項目名稱'!E8)</f>
        <v/>
      </c>
      <c r="C30" s="89" t="s">
        <v>147</v>
      </c>
      <c r="D30" s="78" t="str">
        <f ca="1">IF(ISBLANK('6.SWOT優先交互項'!H9),"",'6.SWOT優先交互項'!H9)</f>
        <v>W5O4</v>
      </c>
      <c r="E30" s="88">
        <f ca="1">IF(ISBLANK('6.SWOT優先交互項'!I9),"",'6.SWOT優先交互項'!I9)</f>
        <v>4.9749371855330997</v>
      </c>
      <c r="F30" s="78">
        <f ca="1">IF(ISBLANK('6.SWOT優先交互項'!J9),"",'6.SWOT優先交互項'!J9)</f>
        <v>25</v>
      </c>
      <c r="G30" s="78" t="str">
        <f t="shared" ca="1" si="2"/>
        <v/>
      </c>
      <c r="L30" s="80"/>
      <c r="M30" s="89" t="s">
        <v>147</v>
      </c>
      <c r="N30" s="87" t="str">
        <f ca="1">IF(ISBLANK('6.SWOT優先交互項'!K9),"",'6.SWOT優先交互項'!K9)</f>
        <v>W3T3</v>
      </c>
      <c r="O30" s="88">
        <f ca="1">IF(ISBLANK('6.SWOT優先交互項'!L9),"",'6.SWOT優先交互項'!L9)</f>
        <v>4.7434164902525691</v>
      </c>
      <c r="P30" s="78">
        <f ca="1">IF(ISBLANK('6.SWOT優先交互項'!M9),"",'6.SWOT優先交互項'!M9)</f>
        <v>33</v>
      </c>
      <c r="Q30" s="78" t="str">
        <f t="shared" ca="1" si="3"/>
        <v/>
      </c>
      <c r="V30" s="80"/>
    </row>
    <row r="31" spans="1:22" s="78" customFormat="1" x14ac:dyDescent="0.25">
      <c r="A31" s="81" t="str">
        <f>'1.設定項目名稱'!D9</f>
        <v>W8</v>
      </c>
      <c r="B31" s="80" t="str">
        <f>IF(ISBLANK('1.設定項目名稱'!E9),"",'1.設定項目名稱'!E9)</f>
        <v/>
      </c>
      <c r="C31" s="89" t="s">
        <v>148</v>
      </c>
      <c r="D31" s="78" t="str">
        <f ca="1">IF(ISBLANK('6.SWOT優先交互項'!H10),"",'6.SWOT優先交互項'!H10)</f>
        <v>W2O1</v>
      </c>
      <c r="E31" s="88">
        <f ca="1">IF(ISBLANK('6.SWOT優先交互項'!I10),"",'6.SWOT優先交互項'!I10)</f>
        <v>4.7696960070847281</v>
      </c>
      <c r="F31" s="78">
        <f ca="1">IF(ISBLANK('6.SWOT優先交互項'!J10),"",'6.SWOT優先交互項'!J10)</f>
        <v>30</v>
      </c>
      <c r="G31" s="78" t="str">
        <f t="shared" ca="1" si="2"/>
        <v/>
      </c>
      <c r="L31" s="80"/>
      <c r="M31" s="89" t="s">
        <v>148</v>
      </c>
      <c r="N31" s="87" t="str">
        <f ca="1">IF(ISBLANK('6.SWOT優先交互項'!K10),"",'6.SWOT優先交互項'!K10)</f>
        <v>W5T3</v>
      </c>
      <c r="O31" s="88">
        <f ca="1">IF(ISBLANK('6.SWOT優先交互項'!L10),"",'6.SWOT優先交互項'!L10)</f>
        <v>4.7434164902525691</v>
      </c>
      <c r="P31" s="78">
        <f ca="1">IF(ISBLANK('6.SWOT優先交互項'!M10),"",'6.SWOT優先交互項'!M10)</f>
        <v>34</v>
      </c>
      <c r="Q31" s="78" t="str">
        <f t="shared" ca="1" si="3"/>
        <v/>
      </c>
      <c r="V31" s="80"/>
    </row>
    <row r="32" spans="1:22" s="78" customFormat="1" x14ac:dyDescent="0.25">
      <c r="A32" s="81" t="str">
        <f>'1.設定項目名稱'!D10</f>
        <v>W9</v>
      </c>
      <c r="B32" s="80" t="str">
        <f>IF(ISBLANK('1.設定項目名稱'!E10),"",'1.設定項目名稱'!E10)</f>
        <v/>
      </c>
      <c r="C32" s="89" t="s">
        <v>149</v>
      </c>
      <c r="D32" s="78" t="str">
        <f ca="1">IF(ISBLANK('6.SWOT優先交互項'!H11),"",'6.SWOT優先交互項'!H11)</f>
        <v>W3O3</v>
      </c>
      <c r="E32" s="88">
        <f ca="1">IF(ISBLANK('6.SWOT優先交互項'!I11),"",'6.SWOT優先交互項'!I11)</f>
        <v>4.5</v>
      </c>
      <c r="F32" s="78">
        <f ca="1">IF(ISBLANK('6.SWOT優先交互項'!J11),"",'6.SWOT優先交互項'!J11)</f>
        <v>37</v>
      </c>
      <c r="G32" s="78" t="str">
        <f t="shared" ca="1" si="2"/>
        <v/>
      </c>
      <c r="L32" s="80"/>
      <c r="M32" s="89" t="s">
        <v>149</v>
      </c>
      <c r="N32" s="87" t="str">
        <f ca="1">IF(ISBLANK('6.SWOT優先交互項'!K11),"",'6.SWOT優先交互項'!K11)</f>
        <v>W2T1</v>
      </c>
      <c r="O32" s="88">
        <f ca="1">IF(ISBLANK('6.SWOT優先交互項'!L11),"",'6.SWOT優先交互項'!L11)</f>
        <v>4.3874821936960613</v>
      </c>
      <c r="P32" s="78">
        <f ca="1">IF(ISBLANK('6.SWOT優先交互項'!M11),"",'6.SWOT優先交互項'!M11)</f>
        <v>39</v>
      </c>
      <c r="Q32" s="78" t="str">
        <f t="shared" ca="1" si="3"/>
        <v/>
      </c>
      <c r="V32" s="80"/>
    </row>
    <row r="33" spans="1:22" s="87" customFormat="1" x14ac:dyDescent="0.25">
      <c r="A33" s="86" t="str">
        <f>'1.設定項目名稱'!D11</f>
        <v>W10</v>
      </c>
      <c r="B33" s="85" t="str">
        <f>IF(ISBLANK('1.設定項目名稱'!E11),"",'1.設定項目名稱'!E11)</f>
        <v/>
      </c>
      <c r="C33" s="90" t="s">
        <v>150</v>
      </c>
      <c r="D33" s="78" t="str">
        <f ca="1">IF(ISBLANK('6.SWOT優先交互項'!H12),"",'6.SWOT優先交互項'!H12)</f>
        <v>W5O3</v>
      </c>
      <c r="E33" s="88">
        <f ca="1">IF(ISBLANK('6.SWOT優先交互項'!I12),"",'6.SWOT優先交互項'!I12)</f>
        <v>4.5</v>
      </c>
      <c r="F33" s="78">
        <f ca="1">IF(ISBLANK('6.SWOT優先交互項'!J12),"",'6.SWOT優先交互項'!J12)</f>
        <v>38</v>
      </c>
      <c r="G33" s="78" t="str">
        <f t="shared" ca="1" si="2"/>
        <v/>
      </c>
      <c r="H33" s="84"/>
      <c r="I33" s="84"/>
      <c r="J33" s="84"/>
      <c r="K33" s="84"/>
      <c r="L33" s="85"/>
      <c r="M33" s="90" t="s">
        <v>150</v>
      </c>
      <c r="N33" s="87" t="str">
        <f ca="1">IF(ISBLANK('6.SWOT優先交互項'!K12),"",'6.SWOT優先交互項'!K12)</f>
        <v>W3T2</v>
      </c>
      <c r="O33" s="88">
        <f ca="1">IF(ISBLANK('6.SWOT優先交互項'!L12),"",'6.SWOT優先交互項'!L12)</f>
        <v>4.2426406871192848</v>
      </c>
      <c r="P33" s="78">
        <f ca="1">IF(ISBLANK('6.SWOT優先交互項'!M12),"",'6.SWOT優先交互項'!M12)</f>
        <v>40</v>
      </c>
      <c r="Q33" s="78" t="str">
        <f t="shared" ca="1" si="3"/>
        <v/>
      </c>
      <c r="R33" s="84"/>
      <c r="S33" s="84"/>
      <c r="T33" s="84"/>
      <c r="U33" s="84"/>
      <c r="V33" s="85"/>
    </row>
    <row r="34" spans="1:22" ht="16.5" x14ac:dyDescent="0.25">
      <c r="A34" s="15" t="s">
        <v>160</v>
      </c>
      <c r="D34" s="13"/>
      <c r="E34" s="13"/>
      <c r="F34" s="13"/>
      <c r="N34" s="13"/>
      <c r="O34" s="13"/>
      <c r="P34" s="13"/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1"/>
  <sheetViews>
    <sheetView zoomScale="130" zoomScaleNormal="130" workbookViewId="0">
      <selection activeCell="D6" sqref="D6"/>
    </sheetView>
  </sheetViews>
  <sheetFormatPr defaultRowHeight="16.5" x14ac:dyDescent="0.25"/>
  <cols>
    <col min="1" max="1" width="3.375" customWidth="1"/>
    <col min="2" max="2" width="9" style="3" customWidth="1"/>
    <col min="3" max="3" width="9" style="130"/>
    <col min="4" max="4" width="9" style="4"/>
    <col min="5" max="5" width="9.875" style="4" customWidth="1"/>
    <col min="6" max="6" width="5.875" style="128" customWidth="1"/>
    <col min="7" max="7" width="6.125" style="128" customWidth="1"/>
    <col min="8" max="8" width="4.375" customWidth="1"/>
    <col min="9" max="9" width="15.75" customWidth="1"/>
    <col min="10" max="10" width="10.75" style="132" customWidth="1"/>
    <col min="13" max="13" width="6.5" style="3" customWidth="1"/>
    <col min="14" max="14" width="6.75" style="128" customWidth="1"/>
    <col min="15" max="15" width="3.75" customWidth="1"/>
    <col min="16" max="16" width="9.625" customWidth="1"/>
    <col min="17" max="17" width="7.25" style="3" customWidth="1"/>
    <col min="18" max="18" width="9" style="3"/>
    <col min="20" max="20" width="5.25" style="3" customWidth="1"/>
    <col min="21" max="21" width="9" style="3"/>
    <col min="22" max="22" width="9" style="28"/>
  </cols>
  <sheetData>
    <row r="1" spans="2:22" x14ac:dyDescent="0.25">
      <c r="B1" s="4" t="s">
        <v>182</v>
      </c>
      <c r="C1" s="129" t="s">
        <v>183</v>
      </c>
      <c r="D1" s="4" t="s">
        <v>192</v>
      </c>
      <c r="E1" s="4" t="s">
        <v>193</v>
      </c>
      <c r="F1" s="4" t="s">
        <v>188</v>
      </c>
      <c r="G1" s="4" t="s">
        <v>189</v>
      </c>
      <c r="I1" s="4" t="s">
        <v>182</v>
      </c>
      <c r="J1" s="131" t="s">
        <v>184</v>
      </c>
      <c r="K1" s="4" t="s">
        <v>192</v>
      </c>
      <c r="L1" s="4" t="s">
        <v>193</v>
      </c>
      <c r="M1" s="4" t="s">
        <v>188</v>
      </c>
      <c r="N1" s="28" t="s">
        <v>189</v>
      </c>
      <c r="U1" s="3" t="s">
        <v>202</v>
      </c>
      <c r="V1" s="28" t="s">
        <v>203</v>
      </c>
    </row>
    <row r="2" spans="2:22" x14ac:dyDescent="0.25">
      <c r="B2" s="4" t="str">
        <f>基本資訊!B17</f>
        <v>優勢(S)</v>
      </c>
      <c r="C2" s="129">
        <f>基本資訊!G17</f>
        <v>4.5999999999999996</v>
      </c>
      <c r="D2" s="28">
        <f>C2-_xlfn.CONFIDENCE.T(0.05,基本資訊!I17,基本資訊!C17)</f>
        <v>3.1425499586607342</v>
      </c>
      <c r="E2" s="28">
        <f>C2+_xlfn.CONFIDENCE.T(0.05,基本資訊!I17,基本資訊!C17)</f>
        <v>6.0574500413392656</v>
      </c>
      <c r="F2" s="128">
        <f>基本資訊!G17/(基本資訊!I17/SQRT(基本資訊!C17))</f>
        <v>8.7630087630131417</v>
      </c>
      <c r="G2" s="128">
        <f>TDIST(基本資訊!G17/(基本資訊!I17/SQRT(基本資訊!C17)),基本資訊!C17,1)</f>
        <v>1.6041468702097939E-4</v>
      </c>
      <c r="I2" s="3" t="str">
        <f>基本資訊!B25</f>
        <v>優勢-機會(S-O)</v>
      </c>
      <c r="J2" s="129">
        <f>基本資訊!G25</f>
        <v>4.2731477312532702</v>
      </c>
      <c r="K2" s="128">
        <f>J2-_xlfn.CONFIDENCE.T(0.05,基本資訊!I25,基本資訊!C25)</f>
        <v>3.8393589044269794</v>
      </c>
      <c r="L2" s="128">
        <f>J2+_xlfn.CONFIDENCE.T(0.05,基本資訊!I25,基本資訊!C25)</f>
        <v>4.706936558079561</v>
      </c>
      <c r="M2" s="3">
        <f>基本資訊!G25/(基本資訊!I25/SQRT(基本資訊!C25))</f>
        <v>20.330960390755667</v>
      </c>
      <c r="N2" s="128">
        <f>TDIST(基本資訊!G25/(基本資訊!I25/SQRT(基本資訊!C25)),基本資訊!C25,1)</f>
        <v>2.2955926553541151E-17</v>
      </c>
      <c r="P2" t="s">
        <v>198</v>
      </c>
      <c r="Q2" s="133">
        <f>C2-C3</f>
        <v>0.29999999999999982</v>
      </c>
      <c r="R2" s="133">
        <f>1*(Q2&gt;=0)+2*(Q2&lt;0)</f>
        <v>1</v>
      </c>
      <c r="T2" s="3" t="str">
        <f>'2.評定項目'!A2</f>
        <v>S1</v>
      </c>
      <c r="U2" s="3" t="str">
        <f>'2.評定項目'!B2</f>
        <v>專任教師學歷高且專業力強</v>
      </c>
      <c r="V2" s="28">
        <f>'2.評定項目'!C2</f>
        <v>4.5</v>
      </c>
    </row>
    <row r="3" spans="2:22" x14ac:dyDescent="0.25">
      <c r="B3" s="4" t="str">
        <f>基本資訊!B18</f>
        <v>劣勢(W)</v>
      </c>
      <c r="C3" s="129">
        <f>基本資訊!G18</f>
        <v>4.3</v>
      </c>
      <c r="D3" s="28">
        <f>C3-_xlfn.CONFIDENCE.T(0.05,基本資訊!I18,基本資訊!C18)</f>
        <v>2.539150972832835</v>
      </c>
      <c r="E3" s="28">
        <f>C3+_xlfn.CONFIDENCE.T(0.05,基本資訊!I18,基本資訊!C18)</f>
        <v>6.0608490271671647</v>
      </c>
      <c r="F3" s="128">
        <f>基本資訊!G18/(基本資訊!I18/SQRT(基本資訊!C18))</f>
        <v>6.7800894728365133</v>
      </c>
      <c r="G3" s="128">
        <f>TDIST(基本資訊!G18/(基本資訊!I18/SQRT(基本資訊!C18)),基本資訊!C18,1)</f>
        <v>5.3070291481072552E-4</v>
      </c>
      <c r="I3" s="3" t="str">
        <f>基本資訊!B26</f>
        <v>優勢-威脅(S-T)</v>
      </c>
      <c r="J3" s="129">
        <f>基本資訊!G26</f>
        <v>4.1172625598527466</v>
      </c>
      <c r="K3" s="128">
        <f>J3-_xlfn.CONFIDENCE.T(0.05,基本資訊!I26,基本資訊!C26)</f>
        <v>3.6144308156702483</v>
      </c>
      <c r="L3" s="128">
        <f>J3+_xlfn.CONFIDENCE.T(0.05,基本資訊!I26,基本資訊!C26)</f>
        <v>4.6200943040352449</v>
      </c>
      <c r="M3" s="3">
        <f>基本資訊!G26/(基本資訊!I26/SQRT(基本資訊!C26))</f>
        <v>17.137998298211798</v>
      </c>
      <c r="N3" s="128">
        <f>TDIST(基本資訊!G26/(基本資訊!I26/SQRT(基本資訊!C26)),基本資訊!C26,1)</f>
        <v>1.0067951520100595E-13</v>
      </c>
      <c r="P3" t="s">
        <v>199</v>
      </c>
      <c r="Q3" s="133">
        <f>C4-C5</f>
        <v>-0.29999999999999982</v>
      </c>
      <c r="R3" s="133">
        <f t="shared" ref="R3" si="0">1*(Q3&gt;=0)+2*(Q3&lt;0)</f>
        <v>2</v>
      </c>
      <c r="T3" s="3" t="str">
        <f>'2.評定項目'!A3</f>
        <v>S2</v>
      </c>
      <c r="U3" s="3" t="str">
        <f>'2.評定項目'!B3</f>
        <v>教師高度樂業願意積極參與校務</v>
      </c>
      <c r="V3" s="28">
        <f>'2.評定項目'!C3</f>
        <v>5</v>
      </c>
    </row>
    <row r="4" spans="2:22" x14ac:dyDescent="0.25">
      <c r="B4" s="4" t="str">
        <f>基本資訊!B19</f>
        <v>機會(O)</v>
      </c>
      <c r="C4" s="129">
        <f>基本資訊!G19</f>
        <v>4</v>
      </c>
      <c r="D4" s="28">
        <f>C4-_xlfn.CONFIDENCE.T(0.05,基本資訊!I19,基本資訊!C19)</f>
        <v>2.3444480023949814</v>
      </c>
      <c r="E4" s="28">
        <f>C4+_xlfn.CONFIDENCE.T(0.05,基本資訊!I19,基本資訊!C19)</f>
        <v>5.6555519976050181</v>
      </c>
      <c r="F4" s="128">
        <f>基本資訊!G19/(基本資訊!I19/SQRT(基本資訊!C19))</f>
        <v>6.7082039324993703</v>
      </c>
      <c r="G4" s="128">
        <f>TDIST(基本資訊!G19/(基本資訊!I19/SQRT(基本資訊!C19)),基本資訊!C19,1)</f>
        <v>5.5721877075371048E-4</v>
      </c>
      <c r="I4" s="3" t="str">
        <f>基本資訊!B27</f>
        <v>劣勢-機會(W-O)</v>
      </c>
      <c r="J4" s="129">
        <f>基本資訊!G27</f>
        <v>3.9710004377444226</v>
      </c>
      <c r="K4" s="128">
        <f>J4-_xlfn.CONFIDENCE.T(0.05,基本資訊!I27,基本資訊!C27)</f>
        <v>3.543196464538473</v>
      </c>
      <c r="L4" s="128">
        <f>J4+_xlfn.CONFIDENCE.T(0.05,基本資訊!I27,基本資訊!C27)</f>
        <v>4.3988044109503717</v>
      </c>
      <c r="M4" s="3">
        <f>基本資訊!G27/(基本資訊!I27/SQRT(基本資訊!C27))</f>
        <v>19.157704474473064</v>
      </c>
      <c r="N4" s="128">
        <f>TDIST(基本資訊!G27/(基本資訊!I27/SQRT(基本資訊!C27)),基本資訊!C27,1)</f>
        <v>9.3056818621119365E-17</v>
      </c>
      <c r="P4" t="s">
        <v>196</v>
      </c>
      <c r="Q4" s="3">
        <f>SQRT(Q2^2+Q3^2)*(IF(Q2&gt;0,1,-1))*(IF(Q3&gt;=0,1,-1))</f>
        <v>-0.42426406871192829</v>
      </c>
      <c r="R4" s="133">
        <f>R2*10+R3</f>
        <v>12</v>
      </c>
      <c r="T4" s="3" t="str">
        <f>'2.評定項目'!A4</f>
        <v>S3</v>
      </c>
      <c r="U4" s="3" t="str">
        <f>'2.評定項目'!B4</f>
        <v>學校設備資源豐富滿足教學</v>
      </c>
      <c r="V4" s="28">
        <f>'2.評定項目'!C4</f>
        <v>3</v>
      </c>
    </row>
    <row r="5" spans="2:22" x14ac:dyDescent="0.25">
      <c r="B5" s="4" t="str">
        <f>基本資訊!B20</f>
        <v>威脅(T)</v>
      </c>
      <c r="C5" s="129">
        <f>基本資訊!G20</f>
        <v>4.3</v>
      </c>
      <c r="D5" s="28">
        <f>C5-_xlfn.CONFIDENCE.T(0.05,基本資訊!I20,基本資訊!C20)</f>
        <v>2.3083207862822248</v>
      </c>
      <c r="E5" s="28">
        <f>C5+_xlfn.CONFIDENCE.T(0.05,基本資訊!I20,基本資訊!C20)</f>
        <v>6.2916792137177744</v>
      </c>
      <c r="F5" s="128">
        <f>基本資訊!G20/(基本資訊!I20/SQRT(基本資訊!C20))</f>
        <v>6.8708449726578671</v>
      </c>
      <c r="G5" s="128">
        <f>TDIST(基本資訊!G20/(基本資訊!I20/SQRT(基本資訊!C20)),基本資訊!C20,1)</f>
        <v>1.1751973740123285E-3</v>
      </c>
      <c r="I5" s="3" t="str">
        <f>基本資訊!B28</f>
        <v>劣勢-威脅(W-T)</v>
      </c>
      <c r="J5" s="129">
        <f>基本資訊!G28</f>
        <v>4.1268856091449466</v>
      </c>
      <c r="K5" s="128">
        <f>J5-_xlfn.CONFIDENCE.T(0.05,基本資訊!I28,基本資訊!C28)</f>
        <v>3.6423872788672123</v>
      </c>
      <c r="L5" s="128">
        <f>J5+_xlfn.CONFIDENCE.T(0.05,基本資訊!I28,基本資訊!C28)</f>
        <v>4.611383939422681</v>
      </c>
      <c r="M5" s="3">
        <f>基本資訊!G28/(基本資訊!I28/SQRT(基本資訊!C28))</f>
        <v>17.828071450278046</v>
      </c>
      <c r="N5" s="128">
        <f>TDIST(基本資訊!G28/(基本資訊!I28/SQRT(基本資訊!C28)),基本資訊!C28,1)</f>
        <v>4.7882101374987954E-14</v>
      </c>
      <c r="P5" t="s">
        <v>200</v>
      </c>
      <c r="Q5" s="3">
        <f>ATAN(Q2/Q3)*180/3.14159265</f>
        <v>-45.000000051419995</v>
      </c>
      <c r="R5" s="3">
        <f>IF(R4=11,1,IF(R4=12,2,IF(R4=21,3,IF(R4=22,4,0))))</f>
        <v>2</v>
      </c>
      <c r="T5" s="3" t="str">
        <f>'2.評定項目'!A5</f>
        <v>S4</v>
      </c>
      <c r="U5" s="3" t="str">
        <f>'2.評定項目'!B5</f>
        <v>家長和社區關心和樂意協助學校</v>
      </c>
      <c r="V5" s="28">
        <f>'2.評定項目'!C5</f>
        <v>5.5</v>
      </c>
    </row>
    <row r="6" spans="2:22" x14ac:dyDescent="0.25">
      <c r="B6" s="4" t="s">
        <v>197</v>
      </c>
      <c r="C6" s="28">
        <f>Q4</f>
        <v>-0.42426406871192829</v>
      </c>
      <c r="D6" s="28" t="str">
        <f>CONCATENATE(TEXT(Q5,"##.##"),"°")</f>
        <v>-45.°</v>
      </c>
      <c r="E6" s="72" t="str">
        <f>CONCATENATE(Q6,"區域")</f>
        <v>優勢-威脅(ST)區域</v>
      </c>
      <c r="I6" s="3"/>
      <c r="J6" s="129"/>
      <c r="K6" s="128"/>
      <c r="L6" s="128"/>
      <c r="P6" t="s">
        <v>201</v>
      </c>
      <c r="Q6" s="3" t="str">
        <f>CHOOSE(R5,"優勢-機會(SO)","優勢-威脅(ST)","劣勢-機會(WO)","劣勢-威脅(WT)")</f>
        <v>優勢-威脅(ST)</v>
      </c>
      <c r="T6" s="3" t="str">
        <f>'2.評定項目'!A6</f>
        <v>S5</v>
      </c>
      <c r="U6" s="3" t="str">
        <f>'2.評定項目'!B6</f>
        <v>學校特色教學團隊強且成果多</v>
      </c>
      <c r="V6" s="28">
        <f>'2.評定項目'!C6</f>
        <v>5</v>
      </c>
    </row>
    <row r="7" spans="2:22" x14ac:dyDescent="0.25">
      <c r="T7" s="3" t="str">
        <f>'2.評定項目'!A7</f>
        <v>S6</v>
      </c>
      <c r="U7" s="3" t="str">
        <f>'2.評定項目'!B7</f>
        <v xml:space="preserve"> </v>
      </c>
      <c r="V7" s="28" t="str">
        <f>'2.評定項目'!C7</f>
        <v/>
      </c>
    </row>
    <row r="8" spans="2:22" x14ac:dyDescent="0.25">
      <c r="T8" s="3" t="str">
        <f>'2.評定項目'!A8</f>
        <v>S7</v>
      </c>
      <c r="U8" s="3" t="str">
        <f>'2.評定項目'!B8</f>
        <v xml:space="preserve"> </v>
      </c>
      <c r="V8" s="28" t="str">
        <f>'2.評定項目'!C8</f>
        <v/>
      </c>
    </row>
    <row r="9" spans="2:22" x14ac:dyDescent="0.25">
      <c r="T9" s="3" t="str">
        <f>'2.評定項目'!A9</f>
        <v>S8</v>
      </c>
      <c r="U9" s="3" t="str">
        <f>'2.評定項目'!B9</f>
        <v xml:space="preserve"> </v>
      </c>
      <c r="V9" s="28" t="str">
        <f>'2.評定項目'!C9</f>
        <v/>
      </c>
    </row>
    <row r="10" spans="2:22" x14ac:dyDescent="0.25">
      <c r="T10" s="3" t="str">
        <f>'2.評定項目'!A10</f>
        <v>S9</v>
      </c>
      <c r="U10" s="3" t="str">
        <f>'2.評定項目'!B10</f>
        <v xml:space="preserve"> </v>
      </c>
      <c r="V10" s="28" t="str">
        <f>'2.評定項目'!C10</f>
        <v/>
      </c>
    </row>
    <row r="11" spans="2:22" x14ac:dyDescent="0.25">
      <c r="T11" s="3" t="str">
        <f>'2.評定項目'!A11</f>
        <v>S10</v>
      </c>
      <c r="U11" s="3" t="str">
        <f>'2.評定項目'!B11</f>
        <v xml:space="preserve"> </v>
      </c>
      <c r="V11" s="28" t="str">
        <f>'2.評定項目'!C11</f>
        <v/>
      </c>
    </row>
    <row r="12" spans="2:22" x14ac:dyDescent="0.25">
      <c r="T12" s="3" t="str">
        <f>'2.評定項目'!A12</f>
        <v>W1</v>
      </c>
      <c r="U12" s="3" t="str">
        <f>'2.評定項目'!B12</f>
        <v>教師年齡偏高多數屆臨退休</v>
      </c>
      <c r="V12" s="28">
        <f>'2.評定項目'!C12</f>
        <v>3</v>
      </c>
    </row>
    <row r="13" spans="2:22" x14ac:dyDescent="0.25">
      <c r="T13" s="3" t="str">
        <f>'2.評定項目'!A13</f>
        <v>W2</v>
      </c>
      <c r="U13" s="3" t="str">
        <f>'2.評定項目'!B13</f>
        <v>經濟不利條件學生偏多需要協助</v>
      </c>
      <c r="V13" s="28">
        <f>'2.評定項目'!C13</f>
        <v>3.5</v>
      </c>
    </row>
    <row r="14" spans="2:22" x14ac:dyDescent="0.25">
      <c r="T14" s="3" t="str">
        <f>'2.評定項目'!A14</f>
        <v>W3</v>
      </c>
      <c r="U14" s="3" t="str">
        <f>'2.評定項目'!B14</f>
        <v>圖書設備汰舊更新較慢</v>
      </c>
      <c r="V14" s="28">
        <f>'2.評定項目'!C14</f>
        <v>4.5</v>
      </c>
    </row>
    <row r="15" spans="2:22" x14ac:dyDescent="0.25">
      <c r="T15" s="3" t="str">
        <f>'2.評定項目'!A15</f>
        <v>W4</v>
      </c>
      <c r="U15" s="3" t="str">
        <f>'2.評定項目'!B15</f>
        <v>外語教學師資不足需向外招聘</v>
      </c>
      <c r="V15" s="28">
        <f>'2.評定項目'!C15</f>
        <v>6</v>
      </c>
    </row>
    <row r="16" spans="2:22" x14ac:dyDescent="0.25">
      <c r="T16" s="3" t="str">
        <f>'2.評定項目'!A16</f>
        <v>W5</v>
      </c>
      <c r="U16" s="3" t="str">
        <f>'2.評定項目'!B16</f>
        <v>科技課程教材相對他校顯得陳舊</v>
      </c>
      <c r="V16" s="28">
        <f>'2.評定項目'!C16</f>
        <v>4.5</v>
      </c>
    </row>
    <row r="17" spans="20:22" x14ac:dyDescent="0.25">
      <c r="T17" s="3" t="str">
        <f>'2.評定項目'!A17</f>
        <v>W6</v>
      </c>
      <c r="U17" s="3" t="str">
        <f>'2.評定項目'!B17</f>
        <v/>
      </c>
      <c r="V17" s="28" t="str">
        <f>'2.評定項目'!C17</f>
        <v/>
      </c>
    </row>
    <row r="18" spans="20:22" x14ac:dyDescent="0.25">
      <c r="T18" s="3" t="str">
        <f>'2.評定項目'!A18</f>
        <v>W7</v>
      </c>
      <c r="U18" s="3" t="str">
        <f>'2.評定項目'!B18</f>
        <v/>
      </c>
      <c r="V18" s="28" t="str">
        <f>'2.評定項目'!C18</f>
        <v/>
      </c>
    </row>
    <row r="19" spans="20:22" x14ac:dyDescent="0.25">
      <c r="T19" s="3" t="str">
        <f>'2.評定項目'!A19</f>
        <v>W8</v>
      </c>
      <c r="U19" s="3" t="str">
        <f>'2.評定項目'!B19</f>
        <v/>
      </c>
      <c r="V19" s="28" t="str">
        <f>'2.評定項目'!C19</f>
        <v/>
      </c>
    </row>
    <row r="20" spans="20:22" x14ac:dyDescent="0.25">
      <c r="T20" s="3" t="str">
        <f>'2.評定項目'!A20</f>
        <v>W9</v>
      </c>
      <c r="U20" s="3" t="str">
        <f>'2.評定項目'!B20</f>
        <v/>
      </c>
      <c r="V20" s="28" t="str">
        <f>'2.評定項目'!C20</f>
        <v/>
      </c>
    </row>
    <row r="21" spans="20:22" x14ac:dyDescent="0.25">
      <c r="T21" s="3" t="str">
        <f>'2.評定項目'!A21</f>
        <v>W10</v>
      </c>
      <c r="U21" s="3" t="str">
        <f>'2.評定項目'!B21</f>
        <v/>
      </c>
      <c r="V21" s="28" t="str">
        <f>'2.評定項目'!C21</f>
        <v/>
      </c>
    </row>
    <row r="22" spans="20:22" x14ac:dyDescent="0.25">
      <c r="T22" s="3" t="str">
        <f>'2.評定項目'!A22</f>
        <v>O1</v>
      </c>
      <c r="U22" s="3" t="str">
        <f>'2.評定項目'!B22</f>
        <v>教育局積極補助學校設備更新供專案申請</v>
      </c>
      <c r="V22" s="28">
        <f>'2.評定項目'!C22</f>
        <v>6.5</v>
      </c>
    </row>
    <row r="23" spans="20:22" x14ac:dyDescent="0.25">
      <c r="T23" s="3" t="str">
        <f>'2.評定項目'!A23</f>
        <v>O2</v>
      </c>
      <c r="U23" s="3" t="str">
        <f>'2.評定項目'!B23</f>
        <v>民間團體培育外語師資尋求合作意願高</v>
      </c>
      <c r="V23" s="28">
        <f>'2.評定項目'!C23</f>
        <v>2.5</v>
      </c>
    </row>
    <row r="24" spans="20:22" x14ac:dyDescent="0.25">
      <c r="T24" s="3" t="str">
        <f>'2.評定項目'!A24</f>
        <v>O3</v>
      </c>
      <c r="U24" s="3" t="str">
        <f>'2.評定項目'!B24</f>
        <v>大型商場和大企業機構進駐社區吸引建商推出新建案</v>
      </c>
      <c r="V24" s="28">
        <f>'2.評定項目'!C24</f>
        <v>4.5</v>
      </c>
    </row>
    <row r="25" spans="20:22" x14ac:dyDescent="0.25">
      <c r="T25" s="3" t="str">
        <f>'2.評定項目'!A25</f>
        <v>O4</v>
      </c>
      <c r="U25" s="3" t="str">
        <f>'2.評定項目'!B25</f>
        <v>教育局推動優秀退休教師參與學校教學協助方案</v>
      </c>
      <c r="V25" s="28">
        <f>'2.評定項目'!C25</f>
        <v>5.5</v>
      </c>
    </row>
    <row r="26" spans="20:22" x14ac:dyDescent="0.25">
      <c r="T26" s="3" t="str">
        <f>'2.評定項目'!A26</f>
        <v>O5</v>
      </c>
      <c r="U26" s="3" t="str">
        <f>'2.評定項目'!B26</f>
        <v>民間文教演藝團體提供免費巡迴服務</v>
      </c>
      <c r="V26" s="28">
        <f>'2.評定項目'!C26</f>
        <v>2</v>
      </c>
    </row>
    <row r="27" spans="20:22" x14ac:dyDescent="0.25">
      <c r="T27" s="3" t="str">
        <f>'2.評定項目'!A27</f>
        <v>O6</v>
      </c>
      <c r="U27" s="3" t="str">
        <f>'2.評定項目'!B27</f>
        <v/>
      </c>
      <c r="V27" s="28" t="str">
        <f>'2.評定項目'!C27</f>
        <v/>
      </c>
    </row>
    <row r="28" spans="20:22" x14ac:dyDescent="0.25">
      <c r="T28" s="3" t="str">
        <f>'2.評定項目'!A28</f>
        <v>O7</v>
      </c>
      <c r="U28" s="3" t="str">
        <f>'2.評定項目'!B28</f>
        <v/>
      </c>
      <c r="V28" s="28" t="str">
        <f>'2.評定項目'!C28</f>
        <v/>
      </c>
    </row>
    <row r="29" spans="20:22" x14ac:dyDescent="0.25">
      <c r="T29" s="3" t="str">
        <f>'2.評定項目'!A29</f>
        <v>O8</v>
      </c>
      <c r="U29" s="3" t="str">
        <f>'2.評定項目'!B29</f>
        <v/>
      </c>
      <c r="V29" s="28" t="str">
        <f>'2.評定項目'!C29</f>
        <v/>
      </c>
    </row>
    <row r="30" spans="20:22" x14ac:dyDescent="0.25">
      <c r="T30" s="3" t="str">
        <f>'2.評定項目'!A30</f>
        <v>O9</v>
      </c>
      <c r="U30" s="3" t="str">
        <f>'2.評定項目'!B30</f>
        <v/>
      </c>
      <c r="V30" s="28" t="str">
        <f>'2.評定項目'!C30</f>
        <v/>
      </c>
    </row>
    <row r="31" spans="20:22" x14ac:dyDescent="0.25">
      <c r="T31" s="3" t="str">
        <f>'2.評定項目'!A31</f>
        <v>O10</v>
      </c>
      <c r="U31" s="3" t="str">
        <f>'2.評定項目'!B31</f>
        <v/>
      </c>
      <c r="V31" s="28" t="str">
        <f>'2.評定項目'!C31</f>
        <v/>
      </c>
    </row>
    <row r="32" spans="20:22" x14ac:dyDescent="0.25">
      <c r="T32" s="3" t="str">
        <f>'2.評定項目'!A32</f>
        <v>T1</v>
      </c>
      <c r="U32" s="3" t="str">
        <f>'2.評定項目'!B32</f>
        <v>社區學齡入學兒童數逐年降低增加招生難度</v>
      </c>
      <c r="V32" s="28">
        <f>'2.評定項目'!C32</f>
        <v>5.5</v>
      </c>
    </row>
    <row r="33" spans="20:22" x14ac:dyDescent="0.25">
      <c r="T33" s="3" t="str">
        <f>'2.評定項目'!A33</f>
        <v>T2</v>
      </c>
      <c r="U33" s="3" t="str">
        <f>'2.評定項目'!B33</f>
        <v>他校轉型實驗學校吸引本校生轉學就讀形成競爭</v>
      </c>
      <c r="V33" s="28">
        <f>'2.評定項目'!C33</f>
        <v>4</v>
      </c>
    </row>
    <row r="34" spans="20:22" x14ac:dyDescent="0.25">
      <c r="T34" s="3" t="str">
        <f>'2.評定項目'!A34</f>
        <v>T3</v>
      </c>
      <c r="U34" s="3" t="str">
        <f>'2.評定項目'!B34</f>
        <v>家長關心外語學習促成學生參加課後外語補習人數漸增</v>
      </c>
      <c r="V34" s="28">
        <f>'2.評定項目'!C34</f>
        <v>5</v>
      </c>
    </row>
    <row r="35" spans="20:22" x14ac:dyDescent="0.25">
      <c r="T35" s="3" t="str">
        <f>'2.評定項目'!A35</f>
        <v>T4</v>
      </c>
      <c r="U35" s="3" t="str">
        <f>'2.評定項目'!B35</f>
        <v>民間教育團體培育優秀師資不合現行政策規定無法聘用</v>
      </c>
      <c r="V35" s="28">
        <f>'2.評定項目'!C35</f>
        <v>4</v>
      </c>
    </row>
    <row r="36" spans="20:22" x14ac:dyDescent="0.25">
      <c r="T36" s="3" t="str">
        <f>'2.評定項目'!A36</f>
        <v>T5</v>
      </c>
      <c r="U36" s="3" t="str">
        <f>'2.評定項目'!B36</f>
        <v/>
      </c>
      <c r="V36" s="28" t="str">
        <f>'2.評定項目'!C36</f>
        <v/>
      </c>
    </row>
    <row r="37" spans="20:22" x14ac:dyDescent="0.25">
      <c r="T37" s="3" t="str">
        <f>'2.評定項目'!A37</f>
        <v>T6</v>
      </c>
      <c r="U37" s="3" t="str">
        <f>'2.評定項目'!B37</f>
        <v/>
      </c>
      <c r="V37" s="28" t="str">
        <f>'2.評定項目'!C37</f>
        <v/>
      </c>
    </row>
    <row r="38" spans="20:22" x14ac:dyDescent="0.25">
      <c r="T38" s="3" t="str">
        <f>'2.評定項目'!A38</f>
        <v>T7</v>
      </c>
      <c r="U38" s="3" t="str">
        <f>'2.評定項目'!B38</f>
        <v/>
      </c>
      <c r="V38" s="28" t="str">
        <f>'2.評定項目'!C38</f>
        <v/>
      </c>
    </row>
    <row r="39" spans="20:22" x14ac:dyDescent="0.25">
      <c r="T39" s="3" t="str">
        <f>'2.評定項目'!A39</f>
        <v>T8</v>
      </c>
      <c r="U39" s="3" t="str">
        <f>'2.評定項目'!B39</f>
        <v/>
      </c>
      <c r="V39" s="28" t="str">
        <f>'2.評定項目'!C39</f>
        <v/>
      </c>
    </row>
    <row r="40" spans="20:22" x14ac:dyDescent="0.25">
      <c r="T40" s="3" t="str">
        <f>'2.評定項目'!A40</f>
        <v>T9</v>
      </c>
      <c r="U40" s="3" t="str">
        <f>'2.評定項目'!B40</f>
        <v/>
      </c>
      <c r="V40" s="28" t="str">
        <f>'2.評定項目'!C40</f>
        <v/>
      </c>
    </row>
    <row r="41" spans="20:22" x14ac:dyDescent="0.25">
      <c r="T41" s="3" t="str">
        <f>'2.評定項目'!A41</f>
        <v>T10</v>
      </c>
      <c r="U41" s="3" t="str">
        <f>'2.評定項目'!B41</f>
        <v/>
      </c>
      <c r="V41" s="28" t="str">
        <f>'2.評定項目'!C41</f>
        <v/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基本資訊</vt:lpstr>
      <vt:lpstr>1.設定項目名稱</vt:lpstr>
      <vt:lpstr>2.評定項目</vt:lpstr>
      <vt:lpstr>SWOT方格</vt:lpstr>
      <vt:lpstr>設定交互項目</vt:lpstr>
      <vt:lpstr>3.SWOT方格調整</vt:lpstr>
      <vt:lpstr>4.校正SWOT方格</vt:lpstr>
      <vt:lpstr>5.SWOT交互項排序</vt:lpstr>
      <vt:lpstr>SWOT交互項</vt:lpstr>
      <vt:lpstr>6.SWOT優先交互項</vt:lpstr>
      <vt:lpstr>7.TOWS方格</vt:lpstr>
      <vt:lpstr>8.可視化分析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2023-12-09T02:35:16Z</dcterms:created>
  <dcterms:modified xsi:type="dcterms:W3CDTF">2023-12-17T17:00:09Z</dcterms:modified>
</cp:coreProperties>
</file>