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YSTEM\Desktop\每月勞保人數預估及各類通知\114年\"/>
    </mc:Choice>
  </mc:AlternateContent>
  <workbookProtection workbookPassword="CF68" lockStructure="1"/>
  <bookViews>
    <workbookView xWindow="0" yWindow="0" windowWidth="38400" windowHeight="17445"/>
  </bookViews>
  <sheets>
    <sheet name="本國" sheetId="1" r:id="rId1"/>
    <sheet name="外籍" sheetId="4" r:id="rId2"/>
    <sheet name="身障" sheetId="5" r:id="rId3"/>
    <sheet name="工作表1" sheetId="6" r:id="rId4"/>
  </sheets>
  <definedNames>
    <definedName name="insurance">#REF!</definedName>
    <definedName name="級距表">#REF!</definedName>
  </definedNames>
  <calcPr calcId="162913"/>
</workbook>
</file>

<file path=xl/calcChain.xml><?xml version="1.0" encoding="utf-8"?>
<calcChain xmlns="http://schemas.openxmlformats.org/spreadsheetml/2006/main">
  <c r="S5" i="5" l="1"/>
  <c r="K5" i="5" s="1"/>
  <c r="S9" i="5"/>
  <c r="R9" i="5"/>
  <c r="I9" i="5" s="1"/>
  <c r="S7" i="5"/>
  <c r="K7" i="5" s="1"/>
  <c r="R7" i="5"/>
  <c r="I7" i="5" s="1"/>
  <c r="R5" i="5"/>
  <c r="I5" i="5" s="1"/>
  <c r="Q9" i="5"/>
  <c r="Q7" i="5"/>
  <c r="Q5" i="5"/>
  <c r="Q5" i="4"/>
  <c r="H7" i="4" s="1"/>
  <c r="R5" i="4"/>
  <c r="I5" i="4" s="1"/>
  <c r="Q5" i="1"/>
  <c r="H7" i="1" s="1"/>
  <c r="S5" i="1"/>
  <c r="R5" i="1"/>
  <c r="I5" i="1" s="1"/>
  <c r="P5" i="1"/>
  <c r="H6" i="1" l="1"/>
  <c r="G6" i="1"/>
  <c r="J5" i="1"/>
  <c r="P9" i="5" l="1"/>
  <c r="G9" i="5" s="1"/>
  <c r="P7" i="5"/>
  <c r="P5" i="5"/>
  <c r="P5" i="4"/>
  <c r="G6" i="4" l="1"/>
  <c r="H5" i="4"/>
  <c r="H5" i="5"/>
  <c r="G5" i="5"/>
  <c r="G7" i="5"/>
  <c r="H7" i="5"/>
  <c r="J5" i="5"/>
  <c r="J5" i="4"/>
  <c r="J7" i="5"/>
  <c r="M5" i="1"/>
  <c r="G8" i="1"/>
  <c r="H8" i="1"/>
  <c r="M5" i="4"/>
  <c r="K9" i="5"/>
  <c r="L9" i="5"/>
  <c r="M9" i="5"/>
  <c r="L7" i="5" l="1"/>
  <c r="L5" i="5"/>
  <c r="M7" i="5"/>
  <c r="M5" i="5"/>
  <c r="L5" i="1"/>
  <c r="K5" i="1" l="1"/>
  <c r="I7" i="4"/>
  <c r="I7" i="1"/>
  <c r="G7" i="1" s="1"/>
  <c r="G5" i="1" s="1"/>
  <c r="G7" i="4" l="1"/>
  <c r="G5" i="4" s="1"/>
  <c r="H5" i="1"/>
</calcChain>
</file>

<file path=xl/sharedStrings.xml><?xml version="1.0" encoding="utf-8"?>
<sst xmlns="http://schemas.openxmlformats.org/spreadsheetml/2006/main" count="184" uniqueCount="144">
  <si>
    <t>勞保、健保及勞退金每月個人與單位負擔費用試算表</t>
    <phoneticPr fontId="3" type="noConversion"/>
  </si>
  <si>
    <t>初核日期</t>
    <phoneticPr fontId="3" type="noConversion"/>
  </si>
  <si>
    <t>投保
薪額</t>
    <phoneticPr fontId="3" type="noConversion"/>
  </si>
  <si>
    <t>加保日期</t>
    <phoneticPr fontId="3" type="noConversion"/>
  </si>
  <si>
    <t>退保日期</t>
    <phoneticPr fontId="3" type="noConversion"/>
  </si>
  <si>
    <t>投保
天數</t>
    <phoneticPr fontId="3" type="noConversion"/>
  </si>
  <si>
    <t>自提%</t>
    <phoneticPr fontId="3" type="noConversion"/>
  </si>
  <si>
    <t>備註</t>
    <phoneticPr fontId="3" type="noConversion"/>
  </si>
  <si>
    <t>級數</t>
    <phoneticPr fontId="3" type="noConversion"/>
  </si>
  <si>
    <t>第5級</t>
  </si>
  <si>
    <t>第6級</t>
  </si>
  <si>
    <t>第7級</t>
  </si>
  <si>
    <t>第8級</t>
  </si>
  <si>
    <t>第9級</t>
  </si>
  <si>
    <t>第10級</t>
  </si>
  <si>
    <t>第11級</t>
  </si>
  <si>
    <t>第12級</t>
  </si>
  <si>
    <t>第13級</t>
  </si>
  <si>
    <t>第14級</t>
  </si>
  <si>
    <t>第15級</t>
  </si>
  <si>
    <t>第16級</t>
  </si>
  <si>
    <t>第17級</t>
  </si>
  <si>
    <t>第18級</t>
  </si>
  <si>
    <t>第19級</t>
  </si>
  <si>
    <t>第21級</t>
  </si>
  <si>
    <t>第22級</t>
  </si>
  <si>
    <t>第23級</t>
  </si>
  <si>
    <t>第24級</t>
  </si>
  <si>
    <t>第25級</t>
  </si>
  <si>
    <t>第26級</t>
  </si>
  <si>
    <t>第27級</t>
  </si>
  <si>
    <t>第28級</t>
  </si>
  <si>
    <t>第29級</t>
  </si>
  <si>
    <t>第30級</t>
  </si>
  <si>
    <t>第31級</t>
  </si>
  <si>
    <t>第32級</t>
  </si>
  <si>
    <t>第33級</t>
  </si>
  <si>
    <t>第34級</t>
  </si>
  <si>
    <t>第35級</t>
  </si>
  <si>
    <t>第36級</t>
  </si>
  <si>
    <t>第37級</t>
  </si>
  <si>
    <t>第38級</t>
  </si>
  <si>
    <t>第39級</t>
  </si>
  <si>
    <t>第40級</t>
  </si>
  <si>
    <t>第41級</t>
  </si>
  <si>
    <t>第42級</t>
  </si>
  <si>
    <t>第43級</t>
  </si>
  <si>
    <t>第44級</t>
  </si>
  <si>
    <t>第45級</t>
  </si>
  <si>
    <t>勞工保險普通事故保險費</t>
    <phoneticPr fontId="2" type="noConversion"/>
  </si>
  <si>
    <t>就業保險費</t>
    <phoneticPr fontId="2" type="noConversion"/>
  </si>
  <si>
    <t>勞工保險職業災害保險費</t>
    <phoneticPr fontId="2" type="noConversion"/>
  </si>
  <si>
    <t>個人負擔健保費</t>
    <phoneticPr fontId="3" type="noConversion"/>
  </si>
  <si>
    <t>機關負擔勞退基金</t>
    <phoneticPr fontId="3" type="noConversion"/>
  </si>
  <si>
    <t>個人負擔勞退基金</t>
    <phoneticPr fontId="3" type="noConversion"/>
  </si>
  <si>
    <t>本國保費試算</t>
    <phoneticPr fontId="2" type="noConversion"/>
  </si>
  <si>
    <t>外籍保費試算</t>
    <phoneticPr fontId="3" type="noConversion"/>
  </si>
  <si>
    <t>輕度身障</t>
    <phoneticPr fontId="3" type="noConversion"/>
  </si>
  <si>
    <t>中度身障</t>
    <phoneticPr fontId="3" type="noConversion"/>
  </si>
  <si>
    <t>重度身障</t>
    <phoneticPr fontId="3" type="noConversion"/>
  </si>
  <si>
    <t>機關負擔   勞保費</t>
    <phoneticPr fontId="3" type="noConversion"/>
  </si>
  <si>
    <t>個人負擔          勞保費</t>
    <phoneticPr fontId="3" type="noConversion"/>
  </si>
  <si>
    <t>機關負擔   健保費</t>
    <phoneticPr fontId="3" type="noConversion"/>
  </si>
  <si>
    <t>投保級距     (勞保)</t>
    <phoneticPr fontId="3" type="noConversion"/>
  </si>
  <si>
    <t>投保級距                  (健保)</t>
    <phoneticPr fontId="3" type="noConversion"/>
  </si>
  <si>
    <t>投保級距                                                  (勞退)</t>
    <phoneticPr fontId="3" type="noConversion"/>
  </si>
  <si>
    <t>工資墊償  基金</t>
    <phoneticPr fontId="3" type="noConversion"/>
  </si>
  <si>
    <t>自提%</t>
    <phoneticPr fontId="3" type="noConversion"/>
  </si>
  <si>
    <t xml:space="preserve">填表說明：
        一、粉紅色為輸入區。
        二、投保天數請依實際輸入，滿月則輸入30。
      </t>
    <phoneticPr fontId="3" type="noConversion"/>
  </si>
  <si>
    <t>填表說明：
        一、粉紅色為輸入區。
        二、投保天數請依實際輸入，滿月則輸入30。
        三、勞退自提僅限填入1~6%。</t>
    <phoneticPr fontId="3" type="noConversion"/>
  </si>
  <si>
    <t>第4級</t>
  </si>
  <si>
    <t>第20級</t>
  </si>
  <si>
    <t>第3級</t>
  </si>
  <si>
    <t xml:space="preserve"> 月薪總額-起</t>
    <phoneticPr fontId="3" type="noConversion"/>
  </si>
  <si>
    <t xml:space="preserve"> 月薪總額-迄</t>
    <phoneticPr fontId="3" type="noConversion"/>
  </si>
  <si>
    <t>勞保
投保級距</t>
    <phoneticPr fontId="3" type="noConversion"/>
  </si>
  <si>
    <t>健保
投保級距</t>
    <phoneticPr fontId="3" type="noConversion"/>
  </si>
  <si>
    <t>勞退金提繳級距</t>
    <phoneticPr fontId="3" type="noConversion"/>
  </si>
  <si>
    <t>部分工時</t>
    <phoneticPr fontId="3" type="noConversion"/>
  </si>
  <si>
    <r>
      <t>11100</t>
    </r>
    <r>
      <rPr>
        <b/>
        <sz val="12"/>
        <rFont val="細明體"/>
        <family val="3"/>
        <charset val="136"/>
      </rPr>
      <t>以下</t>
    </r>
    <phoneticPr fontId="3" type="noConversion"/>
  </si>
  <si>
    <t>11101-12540</t>
    <phoneticPr fontId="3" type="noConversion"/>
  </si>
  <si>
    <t>12541-13500</t>
    <phoneticPr fontId="3" type="noConversion"/>
  </si>
  <si>
    <t>13501-15840</t>
    <phoneticPr fontId="3" type="noConversion"/>
  </si>
  <si>
    <t>15841-16500</t>
    <phoneticPr fontId="3" type="noConversion"/>
  </si>
  <si>
    <t>16501-17280</t>
    <phoneticPr fontId="3" type="noConversion"/>
  </si>
  <si>
    <t>17281-17880</t>
    <phoneticPr fontId="3" type="noConversion"/>
  </si>
  <si>
    <t>17881-19047</t>
    <phoneticPr fontId="3" type="noConversion"/>
  </si>
  <si>
    <t>19048-20008</t>
    <phoneticPr fontId="3" type="noConversion"/>
  </si>
  <si>
    <t>24001-25200</t>
    <phoneticPr fontId="3" type="noConversion"/>
  </si>
  <si>
    <t>25201-26400</t>
    <phoneticPr fontId="3" type="noConversion"/>
  </si>
  <si>
    <t>30301-31800</t>
    <phoneticPr fontId="3" type="noConversion"/>
  </si>
  <si>
    <t>31801-33300</t>
    <phoneticPr fontId="3" type="noConversion"/>
  </si>
  <si>
    <t>33301-34800</t>
    <phoneticPr fontId="3" type="noConversion"/>
  </si>
  <si>
    <t>34801-36300</t>
    <phoneticPr fontId="3" type="noConversion"/>
  </si>
  <si>
    <t>36301-38200</t>
    <phoneticPr fontId="3" type="noConversion"/>
  </si>
  <si>
    <t>38201-40100</t>
    <phoneticPr fontId="3" type="noConversion"/>
  </si>
  <si>
    <t>40101-42000</t>
    <phoneticPr fontId="3" type="noConversion"/>
  </si>
  <si>
    <t>42001-43900</t>
    <phoneticPr fontId="3" type="noConversion"/>
  </si>
  <si>
    <t>43901-45800</t>
    <phoneticPr fontId="3" type="noConversion"/>
  </si>
  <si>
    <t>45801-48200</t>
    <phoneticPr fontId="3" type="noConversion"/>
  </si>
  <si>
    <t>48201-50600</t>
    <phoneticPr fontId="3" type="noConversion"/>
  </si>
  <si>
    <t>50601-53000</t>
    <phoneticPr fontId="3" type="noConversion"/>
  </si>
  <si>
    <t>53001-55400</t>
    <phoneticPr fontId="3" type="noConversion"/>
  </si>
  <si>
    <t>55401-57800</t>
    <phoneticPr fontId="3" type="noConversion"/>
  </si>
  <si>
    <t>57801-60800</t>
    <phoneticPr fontId="3" type="noConversion"/>
  </si>
  <si>
    <t>60801-63800</t>
    <phoneticPr fontId="3" type="noConversion"/>
  </si>
  <si>
    <t>63801-66800</t>
    <phoneticPr fontId="3" type="noConversion"/>
  </si>
  <si>
    <t>66801-69800</t>
    <phoneticPr fontId="3" type="noConversion"/>
  </si>
  <si>
    <t>69801-72800</t>
    <phoneticPr fontId="3" type="noConversion"/>
  </si>
  <si>
    <t>72801-76500</t>
    <phoneticPr fontId="3" type="noConversion"/>
  </si>
  <si>
    <t>76501-80200</t>
    <phoneticPr fontId="3" type="noConversion"/>
  </si>
  <si>
    <t>80200-83900</t>
    <phoneticPr fontId="3" type="noConversion"/>
  </si>
  <si>
    <t>83901-87600</t>
    <phoneticPr fontId="3" type="noConversion"/>
  </si>
  <si>
    <t>87601-92100</t>
    <phoneticPr fontId="3" type="noConversion"/>
  </si>
  <si>
    <t>92101-96600</t>
    <phoneticPr fontId="3" type="noConversion"/>
  </si>
  <si>
    <t>96601-101100</t>
    <phoneticPr fontId="3" type="noConversion"/>
  </si>
  <si>
    <t>101100-105600</t>
    <phoneticPr fontId="3" type="noConversion"/>
  </si>
  <si>
    <t>105601-110100</t>
    <phoneticPr fontId="3" type="noConversion"/>
  </si>
  <si>
    <t>110101-115500</t>
    <phoneticPr fontId="3" type="noConversion"/>
  </si>
  <si>
    <t>115501-120900</t>
    <phoneticPr fontId="3" type="noConversion"/>
  </si>
  <si>
    <t>120901-126300</t>
    <phoneticPr fontId="3" type="noConversion"/>
  </si>
  <si>
    <t>126301-131700</t>
    <phoneticPr fontId="3" type="noConversion"/>
  </si>
  <si>
    <t>131701-137100</t>
    <phoneticPr fontId="3" type="noConversion"/>
  </si>
  <si>
    <t>137101-142500</t>
    <phoneticPr fontId="3" type="noConversion"/>
  </si>
  <si>
    <t>142501-147900</t>
    <phoneticPr fontId="3" type="noConversion"/>
  </si>
  <si>
    <t>147901-150000</t>
    <phoneticPr fontId="3" type="noConversion"/>
  </si>
  <si>
    <t>150001-156400</t>
    <phoneticPr fontId="3" type="noConversion"/>
  </si>
  <si>
    <t>156401-162800</t>
    <phoneticPr fontId="3" type="noConversion"/>
  </si>
  <si>
    <t>162801-169200</t>
    <phoneticPr fontId="3" type="noConversion"/>
  </si>
  <si>
    <t>169201-175600</t>
    <phoneticPr fontId="3" type="noConversion"/>
  </si>
  <si>
    <r>
      <t>175600</t>
    </r>
    <r>
      <rPr>
        <sz val="12"/>
        <rFont val="細明體"/>
        <family val="3"/>
        <charset val="136"/>
      </rPr>
      <t>以上</t>
    </r>
    <phoneticPr fontId="3" type="noConversion"/>
  </si>
  <si>
    <t>20009-21009</t>
    <phoneticPr fontId="3" type="noConversion"/>
  </si>
  <si>
    <t>第2級</t>
    <phoneticPr fontId="3" type="noConversion"/>
  </si>
  <si>
    <t>第1級</t>
    <phoneticPr fontId="3" type="noConversion"/>
  </si>
  <si>
    <t>23101-24000</t>
    <phoneticPr fontId="3" type="noConversion"/>
  </si>
  <si>
    <t>21010-22000</t>
    <phoneticPr fontId="3" type="noConversion"/>
  </si>
  <si>
    <t>22001-23100</t>
    <phoneticPr fontId="3" type="noConversion"/>
  </si>
  <si>
    <t>投保級距     (職災)</t>
  </si>
  <si>
    <t>投保級距     (職災)</t>
    <phoneticPr fontId="3" type="noConversion"/>
  </si>
  <si>
    <t>職災
投保級距</t>
    <phoneticPr fontId="3" type="noConversion"/>
  </si>
  <si>
    <t>28801-30300</t>
    <phoneticPr fontId="3" type="noConversion"/>
  </si>
  <si>
    <t>26401-27600</t>
    <phoneticPr fontId="3" type="noConversion"/>
  </si>
  <si>
    <t>27601-28590</t>
    <phoneticPr fontId="3" type="noConversion"/>
  </si>
  <si>
    <t>28591-28800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</si>
</sst>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_ "/>
    <numFmt numFmtId="178" formatCode="&quot;$&quot;#,##0_);\(&quot;$&quot;#,##0\)"/>
    <numFmt numFmtId="179" formatCode="#,##0_);[Red]\(#,##0\)"/>
  </numFmts>
  <fonts count="40">
    <font>
      <sz val="12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8"/>
      <color theme="1"/>
      <name val="標楷體"/>
      <family val="4"/>
      <charset val="136"/>
    </font>
    <font>
      <sz val="8"/>
      <name val="標楷體"/>
      <family val="4"/>
      <charset val="136"/>
    </font>
    <font>
      <sz val="12"/>
      <name val="標楷體"/>
      <family val="4"/>
      <charset val="136"/>
    </font>
    <font>
      <sz val="8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color theme="1"/>
      <name val="新細明體"/>
      <family val="1"/>
      <charset val="136"/>
      <scheme val="minor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  <font>
      <sz val="8"/>
      <color indexed="8"/>
      <name val="標楷體"/>
      <family val="4"/>
      <charset val="136"/>
    </font>
    <font>
      <sz val="12"/>
      <color indexed="8"/>
      <name val="Arial"/>
      <family val="2"/>
    </font>
    <font>
      <sz val="12"/>
      <color indexed="1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b/>
      <sz val="12"/>
      <name val="Arial"/>
      <family val="2"/>
    </font>
    <font>
      <b/>
      <sz val="12"/>
      <name val="細明體"/>
      <family val="3"/>
      <charset val="136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2"/>
      <color rgb="FF7030A0"/>
      <name val="Times New Roman"/>
      <family val="1"/>
    </font>
    <font>
      <b/>
      <sz val="12"/>
      <color indexed="8"/>
      <name val="Times New Roman"/>
      <family val="1"/>
    </font>
    <font>
      <sz val="12"/>
      <name val="細明體"/>
      <family val="3"/>
      <charset val="136"/>
    </font>
    <font>
      <sz val="16"/>
      <name val="標楷體"/>
      <family val="4"/>
      <charset val="136"/>
    </font>
    <font>
      <sz val="12"/>
      <color theme="0"/>
      <name val="新細明體"/>
      <family val="2"/>
      <charset val="136"/>
      <scheme val="minor"/>
    </font>
    <font>
      <sz val="12"/>
      <color theme="0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b/>
      <sz val="8"/>
      <name val="Arial"/>
      <family val="2"/>
    </font>
    <font>
      <b/>
      <sz val="10"/>
      <color rgb="FF7030A0"/>
      <name val="標楷體"/>
      <family val="4"/>
      <charset val="136"/>
    </font>
    <font>
      <b/>
      <sz val="8"/>
      <name val="細明體"/>
      <family val="3"/>
      <charset val="136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b/>
      <sz val="12"/>
      <color indexed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99FF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7" fillId="0" borderId="0">
      <alignment vertical="center"/>
    </xf>
    <xf numFmtId="0" fontId="33" fillId="0" borderId="0"/>
  </cellStyleXfs>
  <cellXfs count="156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Fill="1" applyBorder="1">
      <alignment vertical="center"/>
    </xf>
    <xf numFmtId="0" fontId="11" fillId="0" borderId="0" xfId="0" applyFont="1" applyFill="1" applyBorder="1">
      <alignment vertical="center"/>
    </xf>
    <xf numFmtId="0" fontId="13" fillId="0" borderId="0" xfId="0" applyFon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77" fontId="15" fillId="0" borderId="4" xfId="0" applyNumberFormat="1" applyFont="1" applyBorder="1" applyAlignment="1">
      <alignment horizontal="center" vertical="center"/>
    </xf>
    <xf numFmtId="176" fontId="6" fillId="5" borderId="7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>
      <alignment vertical="center"/>
    </xf>
    <xf numFmtId="176" fontId="6" fillId="6" borderId="7" xfId="0" applyNumberFormat="1" applyFont="1" applyFill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0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vertical="center"/>
    </xf>
    <xf numFmtId="176" fontId="30" fillId="0" borderId="0" xfId="0" applyNumberFormat="1" applyFont="1" applyFill="1" applyBorder="1" applyAlignment="1">
      <alignment vertical="center"/>
    </xf>
    <xf numFmtId="176" fontId="0" fillId="0" borderId="10" xfId="0" applyNumberFormat="1" applyFont="1" applyFill="1" applyBorder="1">
      <alignment vertical="center"/>
    </xf>
    <xf numFmtId="176" fontId="6" fillId="7" borderId="7" xfId="0" applyNumberFormat="1" applyFont="1" applyFill="1" applyBorder="1" applyAlignment="1">
      <alignment horizontal="center" vertical="center"/>
    </xf>
    <xf numFmtId="176" fontId="28" fillId="11" borderId="7" xfId="0" applyNumberFormat="1" applyFont="1" applyFill="1" applyBorder="1" applyAlignment="1">
      <alignment horizontal="center" vertical="center" wrapText="1"/>
    </xf>
    <xf numFmtId="176" fontId="6" fillId="11" borderId="7" xfId="0" applyNumberFormat="1" applyFont="1" applyFill="1" applyBorder="1" applyAlignment="1">
      <alignment horizontal="center" vertical="center"/>
    </xf>
    <xf numFmtId="176" fontId="29" fillId="11" borderId="5" xfId="0" applyNumberFormat="1" applyFont="1" applyFill="1" applyBorder="1">
      <alignment vertical="center"/>
    </xf>
    <xf numFmtId="176" fontId="30" fillId="11" borderId="15" xfId="0" applyNumberFormat="1" applyFont="1" applyFill="1" applyBorder="1" applyAlignment="1">
      <alignment vertical="center"/>
    </xf>
    <xf numFmtId="176" fontId="30" fillId="11" borderId="10" xfId="0" applyNumberFormat="1" applyFont="1" applyFill="1" applyBorder="1" applyAlignment="1">
      <alignment vertical="center"/>
    </xf>
    <xf numFmtId="176" fontId="6" fillId="6" borderId="7" xfId="0" applyNumberFormat="1" applyFont="1" applyFill="1" applyBorder="1" applyAlignment="1" applyProtection="1">
      <alignment horizontal="center" vertical="center"/>
      <protection locked="0"/>
    </xf>
    <xf numFmtId="176" fontId="6" fillId="14" borderId="7" xfId="0" applyNumberFormat="1" applyFont="1" applyFill="1" applyBorder="1" applyAlignment="1">
      <alignment horizontal="center" vertical="center"/>
    </xf>
    <xf numFmtId="0" fontId="34" fillId="0" borderId="0" xfId="2" applyFont="1"/>
    <xf numFmtId="0" fontId="33" fillId="0" borderId="4" xfId="2" applyFont="1" applyBorder="1" applyAlignment="1">
      <alignment vertical="center"/>
    </xf>
    <xf numFmtId="0" fontId="33" fillId="0" borderId="0" xfId="2" applyFont="1"/>
    <xf numFmtId="177" fontId="15" fillId="0" borderId="4" xfId="2" applyNumberFormat="1" applyFont="1" applyBorder="1" applyAlignment="1">
      <alignment horizontal="center" vertical="center"/>
    </xf>
    <xf numFmtId="179" fontId="19" fillId="0" borderId="4" xfId="2" applyNumberFormat="1" applyFont="1" applyBorder="1" applyAlignment="1">
      <alignment horizontal="center" vertical="center"/>
    </xf>
    <xf numFmtId="177" fontId="19" fillId="13" borderId="4" xfId="2" applyNumberFormat="1" applyFont="1" applyFill="1" applyBorder="1" applyAlignment="1">
      <alignment horizontal="center" vertical="center"/>
    </xf>
    <xf numFmtId="179" fontId="21" fillId="13" borderId="4" xfId="2" applyNumberFormat="1" applyFont="1" applyFill="1" applyBorder="1"/>
    <xf numFmtId="179" fontId="23" fillId="0" borderId="4" xfId="2" applyNumberFormat="1" applyFont="1" applyBorder="1" applyAlignment="1">
      <alignment horizontal="center" vertical="center"/>
    </xf>
    <xf numFmtId="177" fontId="23" fillId="0" borderId="4" xfId="2" applyNumberFormat="1" applyFont="1" applyBorder="1" applyAlignment="1">
      <alignment horizontal="center" vertical="center"/>
    </xf>
    <xf numFmtId="179" fontId="24" fillId="8" borderId="4" xfId="2" applyNumberFormat="1" applyFont="1" applyFill="1" applyBorder="1"/>
    <xf numFmtId="177" fontId="15" fillId="0" borderId="4" xfId="2" applyNumberFormat="1" applyFont="1" applyBorder="1" applyAlignment="1">
      <alignment horizontal="distributed" vertical="center"/>
    </xf>
    <xf numFmtId="178" fontId="23" fillId="0" borderId="4" xfId="2" applyNumberFormat="1" applyFont="1" applyBorder="1" applyAlignment="1">
      <alignment horizontal="center" vertical="center"/>
    </xf>
    <xf numFmtId="178" fontId="23" fillId="0" borderId="4" xfId="2" applyNumberFormat="1" applyFont="1" applyBorder="1" applyAlignment="1">
      <alignment horizontal="center"/>
    </xf>
    <xf numFmtId="0" fontId="23" fillId="0" borderId="4" xfId="2" applyNumberFormat="1" applyFont="1" applyBorder="1" applyAlignment="1">
      <alignment horizontal="center" vertical="center"/>
    </xf>
    <xf numFmtId="3" fontId="23" fillId="0" borderId="4" xfId="2" applyNumberFormat="1" applyFont="1" applyBorder="1" applyAlignment="1">
      <alignment horizontal="center" vertical="center"/>
    </xf>
    <xf numFmtId="3" fontId="23" fillId="0" borderId="4" xfId="2" applyNumberFormat="1" applyFont="1" applyBorder="1" applyAlignment="1">
      <alignment horizontal="distributed" vertical="center"/>
    </xf>
    <xf numFmtId="179" fontId="24" fillId="8" borderId="4" xfId="2" applyNumberFormat="1" applyFont="1" applyFill="1" applyBorder="1" applyAlignment="1">
      <alignment vertical="center"/>
    </xf>
    <xf numFmtId="177" fontId="23" fillId="0" borderId="4" xfId="2" applyNumberFormat="1" applyFont="1" applyBorder="1" applyAlignment="1">
      <alignment horizontal="distributed" vertical="center"/>
    </xf>
    <xf numFmtId="0" fontId="14" fillId="0" borderId="3" xfId="2" applyFont="1" applyBorder="1" applyAlignment="1">
      <alignment horizontal="distributed"/>
    </xf>
    <xf numFmtId="178" fontId="23" fillId="0" borderId="4" xfId="2" applyNumberFormat="1" applyFont="1" applyFill="1" applyBorder="1" applyAlignment="1">
      <alignment horizontal="center"/>
    </xf>
    <xf numFmtId="177" fontId="15" fillId="0" borderId="4" xfId="2" applyNumberFormat="1" applyFont="1" applyFill="1" applyBorder="1" applyAlignment="1">
      <alignment horizontal="distributed" vertical="center"/>
    </xf>
    <xf numFmtId="177" fontId="15" fillId="0" borderId="4" xfId="2" applyNumberFormat="1" applyFont="1" applyFill="1" applyBorder="1" applyAlignment="1">
      <alignment horizontal="center" vertical="center"/>
    </xf>
    <xf numFmtId="178" fontId="19" fillId="0" borderId="4" xfId="2" applyNumberFormat="1" applyFont="1" applyFill="1" applyBorder="1" applyAlignment="1">
      <alignment horizontal="center"/>
    </xf>
    <xf numFmtId="177" fontId="19" fillId="0" borderId="4" xfId="2" applyNumberFormat="1" applyFont="1" applyBorder="1" applyAlignment="1">
      <alignment horizontal="center" vertical="center"/>
    </xf>
    <xf numFmtId="177" fontId="19" fillId="0" borderId="4" xfId="2" applyNumberFormat="1" applyFont="1" applyFill="1" applyBorder="1" applyAlignment="1">
      <alignment horizontal="center"/>
    </xf>
    <xf numFmtId="179" fontId="22" fillId="8" borderId="4" xfId="2" applyNumberFormat="1" applyFont="1" applyFill="1" applyBorder="1"/>
    <xf numFmtId="177" fontId="23" fillId="0" borderId="4" xfId="2" applyNumberFormat="1" applyFont="1" applyFill="1" applyBorder="1" applyAlignment="1">
      <alignment horizontal="center"/>
    </xf>
    <xf numFmtId="177" fontId="23" fillId="0" borderId="4" xfId="2" applyNumberFormat="1" applyFont="1" applyBorder="1" applyAlignment="1">
      <alignment horizontal="center"/>
    </xf>
    <xf numFmtId="178" fontId="19" fillId="0" borderId="4" xfId="2" applyNumberFormat="1" applyFont="1" applyBorder="1" applyAlignment="1">
      <alignment horizontal="center"/>
    </xf>
    <xf numFmtId="177" fontId="19" fillId="0" borderId="4" xfId="2" applyNumberFormat="1" applyFont="1" applyBorder="1" applyAlignment="1">
      <alignment horizontal="center"/>
    </xf>
    <xf numFmtId="178" fontId="23" fillId="0" borderId="2" xfId="2" applyNumberFormat="1" applyFont="1" applyBorder="1" applyAlignment="1">
      <alignment horizontal="center"/>
    </xf>
    <xf numFmtId="177" fontId="23" fillId="0" borderId="2" xfId="2" applyNumberFormat="1" applyFont="1" applyBorder="1" applyAlignment="1">
      <alignment horizontal="center" vertical="center"/>
    </xf>
    <xf numFmtId="177" fontId="23" fillId="0" borderId="2" xfId="2" applyNumberFormat="1" applyFont="1" applyBorder="1" applyAlignment="1">
      <alignment horizontal="center"/>
    </xf>
    <xf numFmtId="0" fontId="36" fillId="0" borderId="0" xfId="2" applyFont="1"/>
    <xf numFmtId="0" fontId="36" fillId="0" borderId="0" xfId="2" applyFont="1" applyAlignment="1">
      <alignment horizontal="center"/>
    </xf>
    <xf numFmtId="177" fontId="33" fillId="0" borderId="0" xfId="2" applyNumberFormat="1" applyFont="1"/>
    <xf numFmtId="179" fontId="33" fillId="0" borderId="0" xfId="2" applyNumberFormat="1" applyFont="1" applyFill="1"/>
    <xf numFmtId="0" fontId="12" fillId="0" borderId="0" xfId="0" applyFont="1" applyFill="1" applyBorder="1" applyAlignment="1">
      <alignment vertical="center" wrapText="1"/>
    </xf>
    <xf numFmtId="178" fontId="37" fillId="0" borderId="4" xfId="2" applyNumberFormat="1" applyFont="1" applyBorder="1" applyAlignment="1">
      <alignment horizontal="center"/>
    </xf>
    <xf numFmtId="177" fontId="37" fillId="11" borderId="4" xfId="2" applyNumberFormat="1" applyFont="1" applyFill="1" applyBorder="1" applyAlignment="1">
      <alignment horizontal="center" vertical="center"/>
    </xf>
    <xf numFmtId="179" fontId="38" fillId="9" borderId="4" xfId="2" applyNumberFormat="1" applyFont="1" applyFill="1" applyBorder="1"/>
    <xf numFmtId="178" fontId="19" fillId="15" borderId="4" xfId="2" applyNumberFormat="1" applyFont="1" applyFill="1" applyBorder="1" applyAlignment="1">
      <alignment horizontal="center"/>
    </xf>
    <xf numFmtId="177" fontId="19" fillId="15" borderId="4" xfId="2" applyNumberFormat="1" applyFont="1" applyFill="1" applyBorder="1" applyAlignment="1">
      <alignment horizontal="center" vertical="center"/>
    </xf>
    <xf numFmtId="177" fontId="39" fillId="15" borderId="4" xfId="2" applyNumberFormat="1" applyFont="1" applyFill="1" applyBorder="1" applyAlignment="1">
      <alignment horizontal="distributed" vertical="center"/>
    </xf>
    <xf numFmtId="179" fontId="25" fillId="16" borderId="4" xfId="1" applyNumberFormat="1" applyFont="1" applyFill="1" applyBorder="1">
      <alignment vertical="center"/>
    </xf>
    <xf numFmtId="179" fontId="18" fillId="16" borderId="4" xfId="1" applyNumberFormat="1" applyFont="1" applyFill="1" applyBorder="1">
      <alignment vertical="center"/>
    </xf>
    <xf numFmtId="179" fontId="21" fillId="16" borderId="4" xfId="1" applyNumberFormat="1" applyFont="1" applyFill="1" applyBorder="1">
      <alignment vertical="center"/>
    </xf>
    <xf numFmtId="179" fontId="24" fillId="16" borderId="4" xfId="1" applyNumberFormat="1" applyFont="1" applyFill="1" applyBorder="1" applyAlignment="1">
      <alignment vertical="center"/>
    </xf>
    <xf numFmtId="179" fontId="24" fillId="16" borderId="4" xfId="1" applyNumberFormat="1" applyFont="1" applyFill="1" applyBorder="1">
      <alignment vertical="center"/>
    </xf>
    <xf numFmtId="179" fontId="26" fillId="16" borderId="4" xfId="1" applyNumberFormat="1" applyFont="1" applyFill="1" applyBorder="1">
      <alignment vertical="center"/>
    </xf>
    <xf numFmtId="179" fontId="16" fillId="16" borderId="4" xfId="1" applyNumberFormat="1" applyFont="1" applyFill="1" applyBorder="1">
      <alignment vertical="center"/>
    </xf>
    <xf numFmtId="0" fontId="14" fillId="0" borderId="0" xfId="2" applyFont="1" applyBorder="1" applyAlignment="1">
      <alignment horizontal="distributed"/>
    </xf>
    <xf numFmtId="0" fontId="14" fillId="0" borderId="20" xfId="2" applyFont="1" applyBorder="1" applyAlignment="1">
      <alignment horizontal="distributed"/>
    </xf>
    <xf numFmtId="177" fontId="23" fillId="0" borderId="4" xfId="2" applyNumberFormat="1" applyFont="1" applyFill="1" applyBorder="1" applyAlignment="1">
      <alignment horizontal="center" vertical="center"/>
    </xf>
    <xf numFmtId="177" fontId="15" fillId="9" borderId="4" xfId="2" applyNumberFormat="1" applyFont="1" applyFill="1" applyBorder="1" applyAlignment="1">
      <alignment horizontal="distributed" vertical="center"/>
    </xf>
    <xf numFmtId="177" fontId="15" fillId="16" borderId="4" xfId="2" applyNumberFormat="1" applyFont="1" applyFill="1" applyBorder="1" applyAlignment="1">
      <alignment horizontal="distributed" vertical="center"/>
    </xf>
    <xf numFmtId="179" fontId="24" fillId="9" borderId="4" xfId="2" applyNumberFormat="1" applyFont="1" applyFill="1" applyBorder="1"/>
    <xf numFmtId="179" fontId="18" fillId="17" borderId="4" xfId="1" applyNumberFormat="1" applyFont="1" applyFill="1" applyBorder="1">
      <alignment vertical="center"/>
    </xf>
    <xf numFmtId="179" fontId="24" fillId="17" borderId="4" xfId="2" applyNumberFormat="1" applyFont="1" applyFill="1" applyBorder="1"/>
    <xf numFmtId="179" fontId="26" fillId="17" borderId="4" xfId="1" applyNumberFormat="1" applyFont="1" applyFill="1" applyBorder="1">
      <alignment vertical="center"/>
    </xf>
    <xf numFmtId="179" fontId="21" fillId="17" borderId="4" xfId="1" applyNumberFormat="1" applyFont="1" applyFill="1" applyBorder="1">
      <alignment vertical="center"/>
    </xf>
    <xf numFmtId="179" fontId="18" fillId="17" borderId="2" xfId="1" applyNumberFormat="1" applyFont="1" applyFill="1" applyBorder="1">
      <alignment vertical="center"/>
    </xf>
    <xf numFmtId="179" fontId="24" fillId="16" borderId="4" xfId="2" applyNumberFormat="1" applyFont="1" applyFill="1" applyBorder="1"/>
    <xf numFmtId="179" fontId="24" fillId="17" borderId="21" xfId="2" applyNumberFormat="1" applyFont="1" applyFill="1" applyBorder="1"/>
    <xf numFmtId="179" fontId="33" fillId="16" borderId="4" xfId="2" applyNumberFormat="1" applyFont="1" applyFill="1" applyBorder="1" applyAlignment="1">
      <alignment horizontal="center"/>
    </xf>
    <xf numFmtId="0" fontId="33" fillId="0" borderId="4" xfId="2" applyFont="1" applyBorder="1" applyAlignment="1">
      <alignment horizontal="center"/>
    </xf>
    <xf numFmtId="177" fontId="33" fillId="0" borderId="4" xfId="2" applyNumberFormat="1" applyFont="1" applyBorder="1" applyAlignment="1">
      <alignment horizontal="center"/>
    </xf>
    <xf numFmtId="177" fontId="15" fillId="18" borderId="4" xfId="2" applyNumberFormat="1" applyFont="1" applyFill="1" applyBorder="1" applyAlignment="1">
      <alignment horizontal="distributed" vertical="center"/>
    </xf>
    <xf numFmtId="179" fontId="21" fillId="15" borderId="4" xfId="2" applyNumberFormat="1" applyFont="1" applyFill="1" applyBorder="1"/>
    <xf numFmtId="179" fontId="26" fillId="15" borderId="4" xfId="1" applyNumberFormat="1" applyFont="1" applyFill="1" applyBorder="1">
      <alignment vertical="center"/>
    </xf>
    <xf numFmtId="179" fontId="33" fillId="9" borderId="4" xfId="2" applyNumberFormat="1" applyFont="1" applyFill="1" applyBorder="1" applyAlignment="1">
      <alignment horizontal="center"/>
    </xf>
    <xf numFmtId="179" fontId="33" fillId="17" borderId="4" xfId="2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3" borderId="7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176" fontId="6" fillId="6" borderId="9" xfId="0" applyNumberFormat="1" applyFont="1" applyFill="1" applyBorder="1" applyAlignment="1">
      <alignment horizontal="center" vertical="center"/>
    </xf>
    <xf numFmtId="176" fontId="6" fillId="6" borderId="11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1" fillId="12" borderId="5" xfId="0" applyFont="1" applyFill="1" applyBorder="1" applyAlignment="1">
      <alignment horizontal="center" vertical="center"/>
    </xf>
    <xf numFmtId="0" fontId="31" fillId="12" borderId="6" xfId="0" applyFont="1" applyFill="1" applyBorder="1" applyAlignment="1">
      <alignment horizontal="center" vertical="center"/>
    </xf>
    <xf numFmtId="0" fontId="31" fillId="12" borderId="8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32" fillId="0" borderId="7" xfId="0" applyFont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1" fillId="10" borderId="5" xfId="0" applyFont="1" applyFill="1" applyBorder="1" applyAlignment="1">
      <alignment horizontal="center" vertical="center"/>
    </xf>
    <xf numFmtId="0" fontId="31" fillId="10" borderId="6" xfId="0" applyFont="1" applyFill="1" applyBorder="1" applyAlignment="1">
      <alignment horizontal="center" vertical="center"/>
    </xf>
    <xf numFmtId="0" fontId="31" fillId="1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shrinkToFit="1"/>
    </xf>
    <xf numFmtId="176" fontId="30" fillId="11" borderId="9" xfId="0" applyNumberFormat="1" applyFont="1" applyFill="1" applyBorder="1" applyAlignment="1">
      <alignment horizontal="center" vertical="center"/>
    </xf>
    <xf numFmtId="176" fontId="30" fillId="11" borderId="12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9" xfId="0" applyFont="1" applyFill="1" applyBorder="1" applyAlignment="1" applyProtection="1">
      <alignment horizontal="center" vertical="center" wrapText="1"/>
    </xf>
    <xf numFmtId="0" fontId="0" fillId="4" borderId="11" xfId="0" applyFill="1" applyBorder="1" applyAlignment="1" applyProtection="1">
      <alignment horizontal="center" vertical="center" wrapText="1"/>
    </xf>
    <xf numFmtId="176" fontId="7" fillId="0" borderId="7" xfId="0" applyNumberFormat="1" applyFont="1" applyBorder="1" applyAlignment="1">
      <alignment horizontal="center" vertical="center"/>
    </xf>
    <xf numFmtId="176" fontId="28" fillId="9" borderId="5" xfId="0" applyNumberFormat="1" applyFont="1" applyFill="1" applyBorder="1" applyAlignment="1">
      <alignment horizontal="center" vertical="center"/>
    </xf>
    <xf numFmtId="176" fontId="28" fillId="9" borderId="6" xfId="0" applyNumberFormat="1" applyFont="1" applyFill="1" applyBorder="1" applyAlignment="1">
      <alignment horizontal="center" vertical="center"/>
    </xf>
    <xf numFmtId="176" fontId="28" fillId="9" borderId="8" xfId="0" applyNumberFormat="1" applyFont="1" applyFill="1" applyBorder="1" applyAlignment="1">
      <alignment horizontal="center" vertical="center"/>
    </xf>
    <xf numFmtId="179" fontId="35" fillId="0" borderId="17" xfId="2" applyNumberFormat="1" applyFont="1" applyFill="1" applyBorder="1" applyAlignment="1">
      <alignment vertical="center"/>
    </xf>
    <xf numFmtId="0" fontId="10" fillId="0" borderId="18" xfId="2" applyFont="1" applyBorder="1" applyAlignment="1">
      <alignment vertical="center"/>
    </xf>
    <xf numFmtId="0" fontId="10" fillId="0" borderId="19" xfId="2" applyFont="1" applyBorder="1" applyAlignment="1">
      <alignment vertical="center"/>
    </xf>
    <xf numFmtId="179" fontId="6" fillId="0" borderId="4" xfId="2" applyNumberFormat="1" applyFont="1" applyFill="1" applyBorder="1" applyAlignment="1">
      <alignment horizontal="center" vertical="center" wrapText="1"/>
    </xf>
    <xf numFmtId="178" fontId="6" fillId="0" borderId="1" xfId="2" applyNumberFormat="1" applyFont="1" applyBorder="1" applyAlignment="1">
      <alignment horizontal="center" vertical="center"/>
    </xf>
    <xf numFmtId="178" fontId="6" fillId="0" borderId="4" xfId="2" applyNumberFormat="1" applyFont="1" applyBorder="1" applyAlignment="1">
      <alignment horizontal="center" vertical="center"/>
    </xf>
    <xf numFmtId="177" fontId="6" fillId="0" borderId="1" xfId="2" applyNumberFormat="1" applyFont="1" applyBorder="1" applyAlignment="1">
      <alignment horizontal="center" vertical="center" wrapText="1"/>
    </xf>
    <xf numFmtId="177" fontId="6" fillId="0" borderId="4" xfId="2" applyNumberFormat="1" applyFont="1" applyBorder="1" applyAlignment="1">
      <alignment horizontal="center" vertical="center" wrapText="1"/>
    </xf>
    <xf numFmtId="179" fontId="6" fillId="0" borderId="1" xfId="2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Views>
    <sheetView showGridLines="0" tabSelected="1" zoomScale="80" zoomScaleNormal="80" workbookViewId="0">
      <selection activeCell="H9" sqref="H9:P9"/>
    </sheetView>
  </sheetViews>
  <sheetFormatPr defaultRowHeight="16.5"/>
  <cols>
    <col min="5" max="5" width="8.875" customWidth="1"/>
    <col min="6" max="6" width="2.125" customWidth="1"/>
    <col min="7" max="7" width="12.375" customWidth="1"/>
    <col min="8" max="8" width="15.5" customWidth="1"/>
    <col min="9" max="9" width="10.5" bestFit="1" customWidth="1"/>
    <col min="10" max="11" width="9.5" bestFit="1" customWidth="1"/>
    <col min="13" max="13" width="9" bestFit="1" customWidth="1"/>
    <col min="15" max="16" width="11.625" bestFit="1" customWidth="1"/>
    <col min="17" max="17" width="11.625" customWidth="1"/>
    <col min="18" max="20" width="11.625" bestFit="1" customWidth="1"/>
    <col min="21" max="21" width="10.5" bestFit="1" customWidth="1"/>
    <col min="22" max="22" width="9" bestFit="1" customWidth="1"/>
  </cols>
  <sheetData>
    <row r="1" spans="1:24" s="1" customFormat="1" ht="48.6" customHeight="1" thickBot="1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</row>
    <row r="2" spans="1:24" ht="19.899999999999999" customHeight="1" thickBot="1">
      <c r="A2" s="126"/>
      <c r="B2" s="127"/>
      <c r="C2" s="127"/>
      <c r="D2" s="127"/>
      <c r="E2" s="127"/>
      <c r="F2" s="128"/>
      <c r="G2" s="124" t="s">
        <v>60</v>
      </c>
      <c r="H2" s="124" t="s">
        <v>61</v>
      </c>
      <c r="I2" s="124" t="s">
        <v>62</v>
      </c>
      <c r="J2" s="124" t="s">
        <v>52</v>
      </c>
      <c r="K2" s="124" t="s">
        <v>53</v>
      </c>
      <c r="L2" s="124" t="s">
        <v>54</v>
      </c>
      <c r="M2" s="102" t="s">
        <v>66</v>
      </c>
      <c r="N2" s="103" t="s">
        <v>1</v>
      </c>
      <c r="O2" s="105" t="s">
        <v>2</v>
      </c>
      <c r="P2" s="107" t="s">
        <v>63</v>
      </c>
      <c r="Q2" s="107" t="s">
        <v>138</v>
      </c>
      <c r="R2" s="107" t="s">
        <v>64</v>
      </c>
      <c r="S2" s="107" t="s">
        <v>65</v>
      </c>
      <c r="T2" s="111" t="s">
        <v>3</v>
      </c>
      <c r="U2" s="111" t="s">
        <v>4</v>
      </c>
      <c r="V2" s="105" t="s">
        <v>5</v>
      </c>
      <c r="W2" s="109" t="s">
        <v>6</v>
      </c>
      <c r="X2" s="111" t="s">
        <v>7</v>
      </c>
    </row>
    <row r="3" spans="1:24" ht="17.25" thickBot="1">
      <c r="A3" s="129"/>
      <c r="B3" s="130"/>
      <c r="C3" s="130"/>
      <c r="D3" s="130"/>
      <c r="E3" s="130"/>
      <c r="F3" s="131"/>
      <c r="G3" s="125"/>
      <c r="H3" s="125"/>
      <c r="I3" s="125"/>
      <c r="J3" s="125"/>
      <c r="K3" s="125"/>
      <c r="L3" s="125"/>
      <c r="M3" s="102"/>
      <c r="N3" s="104"/>
      <c r="O3" s="106"/>
      <c r="P3" s="108"/>
      <c r="Q3" s="108"/>
      <c r="R3" s="108"/>
      <c r="S3" s="108"/>
      <c r="T3" s="113"/>
      <c r="U3" s="113"/>
      <c r="V3" s="106"/>
      <c r="W3" s="110"/>
      <c r="X3" s="112"/>
    </row>
    <row r="4" spans="1:24" ht="17.25" thickBot="1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</row>
    <row r="5" spans="1:24" s="2" customFormat="1" ht="50.25" customHeight="1" thickBot="1">
      <c r="A5" s="114" t="s">
        <v>55</v>
      </c>
      <c r="B5" s="115"/>
      <c r="C5" s="115"/>
      <c r="D5" s="115"/>
      <c r="E5" s="115"/>
      <c r="F5" s="116"/>
      <c r="G5" s="11">
        <f>G6+G7+G8</f>
        <v>2957</v>
      </c>
      <c r="H5" s="11">
        <f>H6+H8</f>
        <v>833</v>
      </c>
      <c r="I5" s="11">
        <f>ROUND(R5*5.17%*60%*(1+0.56),0)</f>
        <v>1611</v>
      </c>
      <c r="J5" s="11">
        <f>ROUND(R5*5.17%*30%,0)</f>
        <v>516</v>
      </c>
      <c r="K5" s="11">
        <f>ROUND(S5*6%*V5/30,0)</f>
        <v>1998</v>
      </c>
      <c r="L5" s="11">
        <f>ROUND(S5*W5%*V5/30,0)</f>
        <v>0</v>
      </c>
      <c r="M5" s="11">
        <f>ROUNDUP(P5*0.025%*V5/30,0)</f>
        <v>9</v>
      </c>
      <c r="N5" s="13"/>
      <c r="O5" s="27">
        <v>33300</v>
      </c>
      <c r="P5" s="11">
        <f>VLOOKUP($O5,工作表1!$C$4:$H$69,3)</f>
        <v>33300</v>
      </c>
      <c r="Q5" s="11">
        <f>VLOOKUP($O5,工作表1!$C$4:$H$69,4)</f>
        <v>33300</v>
      </c>
      <c r="R5" s="11">
        <f>VLOOKUP($O5,工作表1!$C$4:$H$69,5)</f>
        <v>33300</v>
      </c>
      <c r="S5" s="11">
        <f>VLOOKUP($O5,工作表1!$C$4:$H$69,6)</f>
        <v>33300</v>
      </c>
      <c r="T5" s="15"/>
      <c r="U5" s="15"/>
      <c r="V5" s="27">
        <v>30</v>
      </c>
      <c r="W5" s="27"/>
      <c r="X5" s="17"/>
    </row>
    <row r="6" spans="1:24" s="2" customFormat="1" ht="18.75" customHeight="1" thickBot="1">
      <c r="A6" s="121" t="s">
        <v>49</v>
      </c>
      <c r="B6" s="122"/>
      <c r="C6" s="122"/>
      <c r="D6" s="122"/>
      <c r="E6" s="122"/>
      <c r="F6" s="123"/>
      <c r="G6" s="23">
        <f>ROUND(P5*11.5%*70%*V5/30,0)</f>
        <v>2681</v>
      </c>
      <c r="H6" s="23">
        <f>ROUND(P5*11.5%*20%*V5/30,0)</f>
        <v>766</v>
      </c>
      <c r="I6" s="18"/>
      <c r="J6" s="119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</row>
    <row r="7" spans="1:24" s="2" customFormat="1" ht="18.75" customHeight="1" thickBot="1">
      <c r="A7" s="121" t="s">
        <v>51</v>
      </c>
      <c r="B7" s="122"/>
      <c r="C7" s="122"/>
      <c r="D7" s="122"/>
      <c r="E7" s="122"/>
      <c r="F7" s="123"/>
      <c r="G7" s="23">
        <f>H7+I7</f>
        <v>43</v>
      </c>
      <c r="H7" s="24">
        <f>ROUND(Q5*0.13%*V5/30,0)</f>
        <v>43</v>
      </c>
      <c r="I7" s="19">
        <f>IF(H7&lt;1,1,0)</f>
        <v>0</v>
      </c>
      <c r="J7" s="119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</row>
    <row r="8" spans="1:24" s="2" customFormat="1" ht="18.75" customHeight="1" thickBot="1">
      <c r="A8" s="121" t="s">
        <v>50</v>
      </c>
      <c r="B8" s="122"/>
      <c r="C8" s="122"/>
      <c r="D8" s="122"/>
      <c r="E8" s="122"/>
      <c r="F8" s="123"/>
      <c r="G8" s="23">
        <f>ROUND(P5*1%*70%*V5/30,0)</f>
        <v>233</v>
      </c>
      <c r="H8" s="23">
        <f>ROUND(P5*1%*20%*V5/30,0)</f>
        <v>67</v>
      </c>
      <c r="I8" s="20"/>
      <c r="J8" s="119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</row>
    <row r="9" spans="1:24" s="1" customFormat="1" ht="116.25" customHeight="1">
      <c r="A9" s="3"/>
      <c r="B9" s="4"/>
      <c r="C9" s="3"/>
      <c r="D9" s="5"/>
      <c r="E9" s="3"/>
      <c r="F9" s="6"/>
      <c r="H9" s="117" t="s">
        <v>69</v>
      </c>
      <c r="I9" s="117"/>
      <c r="J9" s="117"/>
      <c r="K9" s="117"/>
      <c r="L9" s="117"/>
      <c r="M9" s="117"/>
      <c r="N9" s="117"/>
      <c r="O9" s="117"/>
      <c r="P9" s="117"/>
      <c r="Q9" s="66"/>
      <c r="R9" s="7"/>
      <c r="S9" s="7"/>
      <c r="T9" s="7"/>
      <c r="U9" s="8"/>
      <c r="V9" s="8"/>
      <c r="W9" s="8"/>
      <c r="X9" s="9"/>
    </row>
  </sheetData>
  <sheetProtection password="CC71" sheet="1" formatCells="0" formatColumns="0" formatRows="0" insertColumns="0" insertRows="0" insertHyperlinks="0" deleteColumns="0" deleteRows="0" sort="0" autoFilter="0" pivotTables="0"/>
  <protectedRanges>
    <protectedRange sqref="O1:O9 V1:V9" name="範圍1"/>
  </protectedRanges>
  <mergeCells count="27">
    <mergeCell ref="A5:F5"/>
    <mergeCell ref="H9:P9"/>
    <mergeCell ref="V2:V3"/>
    <mergeCell ref="A4:X4"/>
    <mergeCell ref="J6:X8"/>
    <mergeCell ref="A6:F6"/>
    <mergeCell ref="A7:F7"/>
    <mergeCell ref="A8:F8"/>
    <mergeCell ref="G2:G3"/>
    <mergeCell ref="H2:H3"/>
    <mergeCell ref="I2:I3"/>
    <mergeCell ref="J2:J3"/>
    <mergeCell ref="K2:K3"/>
    <mergeCell ref="L2:L3"/>
    <mergeCell ref="A2:F3"/>
    <mergeCell ref="Q2:Q3"/>
    <mergeCell ref="A1:X1"/>
    <mergeCell ref="M2:M3"/>
    <mergeCell ref="N2:N3"/>
    <mergeCell ref="O2:O3"/>
    <mergeCell ref="P2:P3"/>
    <mergeCell ref="W2:W3"/>
    <mergeCell ref="X2:X3"/>
    <mergeCell ref="R2:R3"/>
    <mergeCell ref="S2:S3"/>
    <mergeCell ref="T2:T3"/>
    <mergeCell ref="U2:U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showGridLines="0" zoomScale="80" zoomScaleNormal="80" workbookViewId="0">
      <selection activeCell="J6" sqref="J6:X7"/>
    </sheetView>
  </sheetViews>
  <sheetFormatPr defaultRowHeight="16.5"/>
  <cols>
    <col min="5" max="5" width="8.875" customWidth="1"/>
    <col min="6" max="6" width="2.25" customWidth="1"/>
    <col min="7" max="7" width="13" customWidth="1"/>
    <col min="8" max="8" width="15.25" customWidth="1"/>
    <col min="9" max="10" width="9.5" bestFit="1" customWidth="1"/>
    <col min="15" max="16" width="11.625" bestFit="1" customWidth="1"/>
    <col min="17" max="17" width="11.625" customWidth="1"/>
    <col min="18" max="18" width="11.625" bestFit="1" customWidth="1"/>
    <col min="20" max="20" width="11.625" bestFit="1" customWidth="1"/>
    <col min="21" max="21" width="10.5" bestFit="1" customWidth="1"/>
    <col min="22" max="22" width="9" bestFit="1" customWidth="1"/>
  </cols>
  <sheetData>
    <row r="1" spans="1:24" s="1" customFormat="1" ht="48.6" customHeight="1" thickBot="1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</row>
    <row r="2" spans="1:24" ht="19.899999999999999" customHeight="1" thickBot="1">
      <c r="A2" s="126"/>
      <c r="B2" s="127"/>
      <c r="C2" s="127"/>
      <c r="D2" s="127"/>
      <c r="E2" s="127"/>
      <c r="F2" s="128"/>
      <c r="G2" s="124" t="s">
        <v>60</v>
      </c>
      <c r="H2" s="124" t="s">
        <v>61</v>
      </c>
      <c r="I2" s="124" t="s">
        <v>62</v>
      </c>
      <c r="J2" s="124" t="s">
        <v>52</v>
      </c>
      <c r="K2" s="124" t="s">
        <v>53</v>
      </c>
      <c r="L2" s="124" t="s">
        <v>54</v>
      </c>
      <c r="M2" s="102" t="s">
        <v>66</v>
      </c>
      <c r="N2" s="103" t="s">
        <v>1</v>
      </c>
      <c r="O2" s="105" t="s">
        <v>2</v>
      </c>
      <c r="P2" s="107" t="s">
        <v>63</v>
      </c>
      <c r="Q2" s="141" t="s">
        <v>137</v>
      </c>
      <c r="R2" s="107" t="s">
        <v>64</v>
      </c>
      <c r="S2" s="107" t="s">
        <v>65</v>
      </c>
      <c r="T2" s="111" t="s">
        <v>3</v>
      </c>
      <c r="U2" s="111" t="s">
        <v>4</v>
      </c>
      <c r="V2" s="105" t="s">
        <v>5</v>
      </c>
      <c r="W2" s="139" t="s">
        <v>67</v>
      </c>
      <c r="X2" s="111" t="s">
        <v>7</v>
      </c>
    </row>
    <row r="3" spans="1:24" ht="17.25" thickBot="1">
      <c r="A3" s="129"/>
      <c r="B3" s="130"/>
      <c r="C3" s="130"/>
      <c r="D3" s="130"/>
      <c r="E3" s="130"/>
      <c r="F3" s="131"/>
      <c r="G3" s="125"/>
      <c r="H3" s="125"/>
      <c r="I3" s="125"/>
      <c r="J3" s="125"/>
      <c r="K3" s="125"/>
      <c r="L3" s="125"/>
      <c r="M3" s="102"/>
      <c r="N3" s="104"/>
      <c r="O3" s="106"/>
      <c r="P3" s="108"/>
      <c r="Q3" s="142"/>
      <c r="R3" s="108"/>
      <c r="S3" s="108"/>
      <c r="T3" s="113"/>
      <c r="U3" s="113"/>
      <c r="V3" s="106"/>
      <c r="W3" s="140"/>
      <c r="X3" s="112"/>
    </row>
    <row r="4" spans="1:24" ht="17.25" thickBot="1">
      <c r="A4" s="138"/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</row>
    <row r="5" spans="1:24" s="1" customFormat="1" ht="49.5" customHeight="1" thickBot="1">
      <c r="A5" s="132" t="s">
        <v>56</v>
      </c>
      <c r="B5" s="133"/>
      <c r="C5" s="133"/>
      <c r="D5" s="133"/>
      <c r="E5" s="133"/>
      <c r="F5" s="134"/>
      <c r="G5" s="11">
        <f>G6+G7</f>
        <v>889</v>
      </c>
      <c r="H5" s="11">
        <f>ROUND(P5*11%*20%*V5/30,0)</f>
        <v>244</v>
      </c>
      <c r="I5" s="11">
        <f>ROUND(R5*5.17%*60%*(1+0.57),0)</f>
        <v>1392</v>
      </c>
      <c r="J5" s="11">
        <f>ROUND(R5*5.17%*30%,0)</f>
        <v>443</v>
      </c>
      <c r="K5" s="21"/>
      <c r="L5" s="12"/>
      <c r="M5" s="28">
        <f>ROUNDUP(P5*0.025%*V5/30,0)</f>
        <v>3</v>
      </c>
      <c r="N5" s="13"/>
      <c r="O5" s="14">
        <v>11100</v>
      </c>
      <c r="P5" s="11">
        <f>VLOOKUP($O5,工作表1!$C$4:$H$69,3)</f>
        <v>11100</v>
      </c>
      <c r="Q5" s="11">
        <f>VLOOKUP($O5,工作表1!$C$4:$H$69,4)</f>
        <v>28590</v>
      </c>
      <c r="R5" s="11">
        <f>VLOOKUP($O5,工作表1!$C$4:$H$69,5)</f>
        <v>28590</v>
      </c>
      <c r="S5" s="12"/>
      <c r="T5" s="15"/>
      <c r="U5" s="15"/>
      <c r="V5" s="14">
        <v>30</v>
      </c>
      <c r="W5" s="16"/>
      <c r="X5" s="17"/>
    </row>
    <row r="6" spans="1:24" s="2" customFormat="1" ht="18.75" customHeight="1" thickBot="1">
      <c r="A6" s="135" t="s">
        <v>49</v>
      </c>
      <c r="B6" s="135"/>
      <c r="C6" s="135"/>
      <c r="D6" s="135"/>
      <c r="E6" s="135"/>
      <c r="F6" s="135"/>
      <c r="G6" s="23">
        <f>ROUND(P5*11%*70%*V5/30,0)</f>
        <v>855</v>
      </c>
      <c r="H6" s="136"/>
      <c r="I6" s="137"/>
      <c r="J6" s="119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</row>
    <row r="7" spans="1:24" s="2" customFormat="1" ht="18.75" customHeight="1" thickBot="1">
      <c r="A7" s="135" t="s">
        <v>51</v>
      </c>
      <c r="B7" s="135"/>
      <c r="C7" s="135"/>
      <c r="D7" s="135"/>
      <c r="E7" s="135"/>
      <c r="F7" s="135"/>
      <c r="G7" s="23">
        <f>H7+I7</f>
        <v>34</v>
      </c>
      <c r="H7" s="25">
        <f>ROUND(Q5*0.12%*V5/30,0)</f>
        <v>34</v>
      </c>
      <c r="I7" s="26">
        <f>IF(H7&lt;1,1,0)</f>
        <v>0</v>
      </c>
      <c r="J7" s="119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</row>
    <row r="8" spans="1:24" s="1" customFormat="1" ht="116.25" customHeight="1">
      <c r="A8" s="3"/>
      <c r="B8" s="4"/>
      <c r="C8" s="3"/>
      <c r="D8" s="5"/>
      <c r="E8" s="3"/>
      <c r="F8" s="6"/>
      <c r="H8" s="117" t="s">
        <v>68</v>
      </c>
      <c r="I8" s="117"/>
      <c r="J8" s="117"/>
      <c r="K8" s="117"/>
      <c r="L8" s="117"/>
      <c r="M8" s="117"/>
      <c r="N8" s="117"/>
      <c r="O8" s="117"/>
      <c r="P8" s="117"/>
      <c r="Q8" s="66"/>
      <c r="R8" s="7"/>
      <c r="S8" s="7"/>
      <c r="T8" s="7"/>
      <c r="U8" s="8"/>
      <c r="V8" s="8"/>
      <c r="W8" s="8"/>
      <c r="X8" s="9"/>
    </row>
  </sheetData>
  <sheetProtection formatCells="0" formatColumns="0" formatRows="0" insertColumns="0" insertRows="0" insertHyperlinks="0" deleteColumns="0" deleteRows="0" sort="0" autoFilter="0" pivotTables="0"/>
  <protectedRanges>
    <protectedRange sqref="V1 O8 O1 V5:V7 O5:O7 V8 V4 O4" name="範圍1"/>
    <protectedRange sqref="O2:O3 V2:V3" name="範圍1_2"/>
  </protectedRanges>
  <mergeCells count="27">
    <mergeCell ref="A1:X1"/>
    <mergeCell ref="M2:M3"/>
    <mergeCell ref="N2:N3"/>
    <mergeCell ref="O2:O3"/>
    <mergeCell ref="P2:P3"/>
    <mergeCell ref="W2:W3"/>
    <mergeCell ref="X2:X3"/>
    <mergeCell ref="A2:F3"/>
    <mergeCell ref="G2:G3"/>
    <mergeCell ref="H2:H3"/>
    <mergeCell ref="I2:I3"/>
    <mergeCell ref="Q2:Q3"/>
    <mergeCell ref="A4:X4"/>
    <mergeCell ref="R2:R3"/>
    <mergeCell ref="S2:S3"/>
    <mergeCell ref="T2:T3"/>
    <mergeCell ref="U2:U3"/>
    <mergeCell ref="V2:V3"/>
    <mergeCell ref="J2:J3"/>
    <mergeCell ref="K2:K3"/>
    <mergeCell ref="L2:L3"/>
    <mergeCell ref="A5:F5"/>
    <mergeCell ref="H8:P8"/>
    <mergeCell ref="A6:F6"/>
    <mergeCell ref="A7:F7"/>
    <mergeCell ref="H6:I6"/>
    <mergeCell ref="J6:X7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Views>
    <sheetView showGridLines="0" zoomScale="80" zoomScaleNormal="80" workbookViewId="0">
      <selection activeCell="A8" sqref="A8:X8"/>
    </sheetView>
  </sheetViews>
  <sheetFormatPr defaultRowHeight="16.5"/>
  <cols>
    <col min="6" max="6" width="1.375" customWidth="1"/>
    <col min="7" max="7" width="13" customWidth="1"/>
    <col min="8" max="8" width="14.625" customWidth="1"/>
    <col min="9" max="11" width="9.5" bestFit="1" customWidth="1"/>
    <col min="13" max="13" width="9" bestFit="1" customWidth="1"/>
    <col min="15" max="16" width="11.625" bestFit="1" customWidth="1"/>
    <col min="17" max="17" width="11.625" customWidth="1"/>
    <col min="18" max="20" width="11.625" bestFit="1" customWidth="1"/>
    <col min="21" max="21" width="10.5" bestFit="1" customWidth="1"/>
    <col min="22" max="22" width="9" bestFit="1" customWidth="1"/>
  </cols>
  <sheetData>
    <row r="1" spans="1:24" s="1" customFormat="1" ht="48.6" customHeight="1" thickBot="1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</row>
    <row r="2" spans="1:24" ht="19.899999999999999" customHeight="1" thickBot="1">
      <c r="A2" s="126"/>
      <c r="B2" s="127"/>
      <c r="C2" s="127"/>
      <c r="D2" s="127"/>
      <c r="E2" s="127"/>
      <c r="F2" s="128"/>
      <c r="G2" s="124" t="s">
        <v>60</v>
      </c>
      <c r="H2" s="124" t="s">
        <v>61</v>
      </c>
      <c r="I2" s="124" t="s">
        <v>62</v>
      </c>
      <c r="J2" s="124" t="s">
        <v>52</v>
      </c>
      <c r="K2" s="124" t="s">
        <v>53</v>
      </c>
      <c r="L2" s="124" t="s">
        <v>54</v>
      </c>
      <c r="M2" s="102" t="s">
        <v>66</v>
      </c>
      <c r="N2" s="103" t="s">
        <v>1</v>
      </c>
      <c r="O2" s="105" t="s">
        <v>2</v>
      </c>
      <c r="P2" s="107" t="s">
        <v>63</v>
      </c>
      <c r="Q2" s="141" t="s">
        <v>137</v>
      </c>
      <c r="R2" s="107" t="s">
        <v>64</v>
      </c>
      <c r="S2" s="107" t="s">
        <v>65</v>
      </c>
      <c r="T2" s="111" t="s">
        <v>3</v>
      </c>
      <c r="U2" s="111" t="s">
        <v>4</v>
      </c>
      <c r="V2" s="105" t="s">
        <v>5</v>
      </c>
      <c r="W2" s="105" t="s">
        <v>67</v>
      </c>
      <c r="X2" s="111" t="s">
        <v>7</v>
      </c>
    </row>
    <row r="3" spans="1:24" ht="17.25" thickBot="1">
      <c r="A3" s="129"/>
      <c r="B3" s="130"/>
      <c r="C3" s="130"/>
      <c r="D3" s="130"/>
      <c r="E3" s="130"/>
      <c r="F3" s="131"/>
      <c r="G3" s="125"/>
      <c r="H3" s="125"/>
      <c r="I3" s="125"/>
      <c r="J3" s="125"/>
      <c r="K3" s="125"/>
      <c r="L3" s="125"/>
      <c r="M3" s="102"/>
      <c r="N3" s="104"/>
      <c r="O3" s="106"/>
      <c r="P3" s="108"/>
      <c r="Q3" s="142"/>
      <c r="R3" s="108"/>
      <c r="S3" s="108"/>
      <c r="T3" s="113"/>
      <c r="U3" s="113"/>
      <c r="V3" s="106"/>
      <c r="W3" s="106"/>
      <c r="X3" s="112"/>
    </row>
    <row r="4" spans="1:24" ht="17.25" thickBot="1">
      <c r="A4" s="138"/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</row>
    <row r="5" spans="1:24" s="2" customFormat="1" ht="49.5" customHeight="1" thickBot="1">
      <c r="A5" s="144" t="s">
        <v>57</v>
      </c>
      <c r="B5" s="145"/>
      <c r="C5" s="145"/>
      <c r="D5" s="145"/>
      <c r="E5" s="145"/>
      <c r="F5" s="146"/>
      <c r="G5" s="11">
        <f>ROUND(P5*11%*70%*V5/30,0)+ROUND(P5*0.01*70%*V5/30,0)+ROUND(Q5*0.12%*V5/30,0)</f>
        <v>967</v>
      </c>
      <c r="H5" s="11">
        <f>ROUND(P5*11%*20%*V5/30,0)+ROUND(P5*0.012*20%*V5/30,0)-ROUND(P5*11%*20%*25%*V5/30,0)-ROUND(P5*0.012*20%*25%*V5/30,0)</f>
        <v>203</v>
      </c>
      <c r="I5" s="11">
        <f>ROUND(R5*5.17%*60%*(1+0.57),0)</f>
        <v>1392</v>
      </c>
      <c r="J5" s="11">
        <f>ROUND(R5*5.17%*30%*1/4*3,0)</f>
        <v>333</v>
      </c>
      <c r="K5" s="11">
        <f>ROUND(S5*6%*V5/30,0)</f>
        <v>90</v>
      </c>
      <c r="L5" s="11">
        <f>ROUND(S5*W5%*V5/30,0)</f>
        <v>0</v>
      </c>
      <c r="M5" s="11">
        <f>ROUNDUP(P5*0.025%*V5/30,0)</f>
        <v>3</v>
      </c>
      <c r="N5" s="13"/>
      <c r="O5" s="14">
        <v>1000</v>
      </c>
      <c r="P5" s="11">
        <f>VLOOKUP($O5,工作表1!$C$4:$H$69,3)</f>
        <v>11100</v>
      </c>
      <c r="Q5" s="11">
        <f>VLOOKUP($O5,工作表1!$C$4:$H$69,4)</f>
        <v>28590</v>
      </c>
      <c r="R5" s="11">
        <f>VLOOKUP($O5,工作表1!$C$4:$H$69,5)</f>
        <v>28590</v>
      </c>
      <c r="S5" s="11">
        <f>VLOOKUP($O5,工作表1!$C$4:$H$69,6)</f>
        <v>1500</v>
      </c>
      <c r="T5" s="15"/>
      <c r="U5" s="15"/>
      <c r="V5" s="14">
        <v>30</v>
      </c>
      <c r="W5" s="27"/>
      <c r="X5" s="22"/>
    </row>
    <row r="6" spans="1:24" s="1" customFormat="1" ht="29.25" customHeight="1" thickBot="1">
      <c r="A6" s="143"/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</row>
    <row r="7" spans="1:24" s="2" customFormat="1" ht="49.5" customHeight="1" thickBot="1">
      <c r="A7" s="144" t="s">
        <v>58</v>
      </c>
      <c r="B7" s="145"/>
      <c r="C7" s="145"/>
      <c r="D7" s="145"/>
      <c r="E7" s="145"/>
      <c r="F7" s="146"/>
      <c r="G7" s="11">
        <f>ROUND(P7*11%*70%*V7/30,0)+ROUND(P7*0.012*70%*V7/30,0)+ROUND(Q7*0.12%*V7/30,0)</f>
        <v>982</v>
      </c>
      <c r="H7" s="11">
        <f>ROUND(P7*11%*20%*V7/30,0)+ROUND(P7*0.012*20%*V7/30,0)-ROUND(P7*11%*20%*50%*V7/30,0)-ROUND(P7*0.012*20%*50%*V7/30,0)</f>
        <v>136</v>
      </c>
      <c r="I7" s="11">
        <f>ROUND(R7*5.17%*60%*(1+0.57),0)</f>
        <v>1392</v>
      </c>
      <c r="J7" s="11">
        <f>ROUND(R7*5.17%*30%*1/2,0)</f>
        <v>222</v>
      </c>
      <c r="K7" s="11">
        <f>ROUND(S7*6%*V7/30,0)</f>
        <v>90</v>
      </c>
      <c r="L7" s="11">
        <f>ROUND(S7*W7%*V7/30,0)</f>
        <v>0</v>
      </c>
      <c r="M7" s="11">
        <f>ROUNDUP(P7*0.025%*V7/30,0)</f>
        <v>3</v>
      </c>
      <c r="N7" s="13"/>
      <c r="O7" s="14">
        <v>1000</v>
      </c>
      <c r="P7" s="11">
        <f>VLOOKUP($O7,工作表1!$C$4:$H$69,3)</f>
        <v>11100</v>
      </c>
      <c r="Q7" s="11">
        <f>VLOOKUP($O5,工作表1!$C$4:$H$69,4)</f>
        <v>28590</v>
      </c>
      <c r="R7" s="11">
        <f>VLOOKUP($O7,工作表1!$C$4:$H$69,5)</f>
        <v>28590</v>
      </c>
      <c r="S7" s="11">
        <f>VLOOKUP($O7,工作表1!$C$4:$H$69,6)</f>
        <v>1500</v>
      </c>
      <c r="T7" s="15"/>
      <c r="U7" s="15"/>
      <c r="V7" s="14">
        <v>30</v>
      </c>
      <c r="W7" s="27"/>
      <c r="X7" s="22"/>
    </row>
    <row r="8" spans="1:24" s="1" customFormat="1" ht="29.25" customHeight="1" thickBot="1">
      <c r="A8" s="143"/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</row>
    <row r="9" spans="1:24" s="2" customFormat="1" ht="49.5" customHeight="1" thickBot="1">
      <c r="A9" s="144" t="s">
        <v>59</v>
      </c>
      <c r="B9" s="145"/>
      <c r="C9" s="145"/>
      <c r="D9" s="145"/>
      <c r="E9" s="145"/>
      <c r="F9" s="146"/>
      <c r="G9" s="11">
        <f>ROUND(P9*10.5%*70%*V9/30,0)+ROUND(P9*0.01*70%*V9/30,0)+ROUND(Q9*0.1%*V9/30,0)</f>
        <v>923</v>
      </c>
      <c r="H9" s="11">
        <v>0</v>
      </c>
      <c r="I9" s="11">
        <f>ROUND(R9*5.17%*60%*(1+0.57),0)</f>
        <v>1392</v>
      </c>
      <c r="J9" s="11">
        <v>0</v>
      </c>
      <c r="K9" s="11">
        <f>ROUND(S9*6%*V9/30,0)</f>
        <v>90</v>
      </c>
      <c r="L9" s="11">
        <f>ROUND(S9*W9%*V9/30,0)</f>
        <v>0</v>
      </c>
      <c r="M9" s="11">
        <f>ROUNDUP(P9*0.025%*V9/30,0)</f>
        <v>3</v>
      </c>
      <c r="N9" s="13"/>
      <c r="O9" s="14">
        <v>1000</v>
      </c>
      <c r="P9" s="11">
        <f>VLOOKUP($O9,工作表1!$C$4:$H$69,3)</f>
        <v>11100</v>
      </c>
      <c r="Q9" s="11">
        <f>VLOOKUP($O5,工作表1!$C$4:$H$69,4)</f>
        <v>28590</v>
      </c>
      <c r="R9" s="11">
        <f>VLOOKUP($O9,工作表1!$C$4:$H$69,5)</f>
        <v>28590</v>
      </c>
      <c r="S9" s="11">
        <f>VLOOKUP($O9,工作表1!$C$4:$H$69,6)</f>
        <v>1500</v>
      </c>
      <c r="T9" s="15"/>
      <c r="U9" s="15"/>
      <c r="V9" s="14">
        <v>30</v>
      </c>
      <c r="W9" s="27"/>
      <c r="X9" s="22"/>
    </row>
    <row r="10" spans="1:24" s="1" customFormat="1" ht="116.25" customHeight="1">
      <c r="A10" s="3"/>
      <c r="B10" s="4"/>
      <c r="C10" s="3"/>
      <c r="D10" s="5"/>
      <c r="E10" s="3"/>
      <c r="F10" s="6"/>
      <c r="H10" s="117" t="s">
        <v>69</v>
      </c>
      <c r="I10" s="117"/>
      <c r="J10" s="117"/>
      <c r="K10" s="117"/>
      <c r="L10" s="117"/>
      <c r="M10" s="117"/>
      <c r="N10" s="117"/>
      <c r="O10" s="117"/>
      <c r="P10" s="117"/>
      <c r="Q10" s="66"/>
      <c r="R10" s="7"/>
      <c r="S10" s="7"/>
      <c r="T10" s="7"/>
      <c r="U10" s="8"/>
      <c r="V10" s="8"/>
      <c r="W10" s="8"/>
      <c r="X10" s="9"/>
    </row>
  </sheetData>
  <sheetProtection formatCells="0" formatColumns="0" formatRows="0" insertColumns="0" insertRows="0" insertHyperlinks="0" deleteColumns="0" deleteRows="0" sort="0" autoFilter="0" pivotTables="0"/>
  <protectedRanges>
    <protectedRange sqref="O1 V1 O4:O10 V4:V10" name="範圍1"/>
    <protectedRange sqref="O2:O3 V2:V3" name="範圍1_2"/>
  </protectedRanges>
  <mergeCells count="27">
    <mergeCell ref="A1:X1"/>
    <mergeCell ref="M2:M3"/>
    <mergeCell ref="N2:N3"/>
    <mergeCell ref="O2:O3"/>
    <mergeCell ref="P2:P3"/>
    <mergeCell ref="A2:F3"/>
    <mergeCell ref="G2:G3"/>
    <mergeCell ref="H2:H3"/>
    <mergeCell ref="I2:I3"/>
    <mergeCell ref="J2:J3"/>
    <mergeCell ref="K2:K3"/>
    <mergeCell ref="Q2:Q3"/>
    <mergeCell ref="H10:P10"/>
    <mergeCell ref="A6:X6"/>
    <mergeCell ref="W2:W3"/>
    <mergeCell ref="X2:X3"/>
    <mergeCell ref="A4:X4"/>
    <mergeCell ref="R2:R3"/>
    <mergeCell ref="S2:S3"/>
    <mergeCell ref="T2:T3"/>
    <mergeCell ref="U2:U3"/>
    <mergeCell ref="V2:V3"/>
    <mergeCell ref="A8:X8"/>
    <mergeCell ref="L2:L3"/>
    <mergeCell ref="A5:F5"/>
    <mergeCell ref="A7:F7"/>
    <mergeCell ref="A9:F9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workbookViewId="0">
      <selection activeCell="I28" sqref="I28"/>
    </sheetView>
  </sheetViews>
  <sheetFormatPr defaultRowHeight="16.5"/>
  <cols>
    <col min="1" max="1" width="8.125" style="31" customWidth="1"/>
    <col min="2" max="2" width="16.5" style="31" customWidth="1"/>
    <col min="3" max="3" width="12.75" style="64" customWidth="1"/>
    <col min="4" max="4" width="11.875" style="64" customWidth="1"/>
    <col min="5" max="5" width="9.625" style="65" customWidth="1"/>
    <col min="6" max="7" width="8.875" style="65" customWidth="1"/>
    <col min="8" max="8" width="9.625" style="65" customWidth="1"/>
  </cols>
  <sheetData>
    <row r="1" spans="1:8" ht="16.5" customHeight="1">
      <c r="A1" s="151" t="s">
        <v>8</v>
      </c>
      <c r="B1" s="151" t="s">
        <v>73</v>
      </c>
      <c r="C1" s="153" t="s">
        <v>73</v>
      </c>
      <c r="D1" s="153" t="s">
        <v>74</v>
      </c>
      <c r="E1" s="155" t="s">
        <v>75</v>
      </c>
      <c r="F1" s="155" t="s">
        <v>139</v>
      </c>
      <c r="G1" s="155" t="s">
        <v>76</v>
      </c>
      <c r="H1" s="150" t="s">
        <v>77</v>
      </c>
    </row>
    <row r="2" spans="1:8">
      <c r="A2" s="152"/>
      <c r="B2" s="152"/>
      <c r="C2" s="154"/>
      <c r="D2" s="154"/>
      <c r="E2" s="150"/>
      <c r="F2" s="150"/>
      <c r="G2" s="150"/>
      <c r="H2" s="150"/>
    </row>
    <row r="3" spans="1:8">
      <c r="A3" s="152"/>
      <c r="B3" s="152"/>
      <c r="C3" s="154"/>
      <c r="D3" s="154"/>
      <c r="E3" s="150"/>
      <c r="F3" s="150"/>
      <c r="G3" s="150"/>
      <c r="H3" s="150"/>
    </row>
    <row r="4" spans="1:8">
      <c r="A4" s="147" t="s">
        <v>78</v>
      </c>
      <c r="B4" s="30"/>
      <c r="C4" s="10">
        <v>0</v>
      </c>
      <c r="D4" s="10">
        <v>1500</v>
      </c>
      <c r="E4" s="10">
        <v>11100</v>
      </c>
      <c r="F4" s="49">
        <v>28590</v>
      </c>
      <c r="G4" s="49">
        <v>28590</v>
      </c>
      <c r="H4" s="74">
        <v>1500</v>
      </c>
    </row>
    <row r="5" spans="1:8">
      <c r="A5" s="148"/>
      <c r="B5" s="30"/>
      <c r="C5" s="32">
        <v>1501</v>
      </c>
      <c r="D5" s="32">
        <v>3000</v>
      </c>
      <c r="E5" s="10">
        <v>11100</v>
      </c>
      <c r="F5" s="49">
        <v>28590</v>
      </c>
      <c r="G5" s="49">
        <v>28590</v>
      </c>
      <c r="H5" s="74">
        <v>3000</v>
      </c>
    </row>
    <row r="6" spans="1:8">
      <c r="A6" s="148"/>
      <c r="B6" s="30"/>
      <c r="C6" s="32">
        <v>3001</v>
      </c>
      <c r="D6" s="32">
        <v>4500</v>
      </c>
      <c r="E6" s="10">
        <v>11100</v>
      </c>
      <c r="F6" s="49">
        <v>28590</v>
      </c>
      <c r="G6" s="49">
        <v>28590</v>
      </c>
      <c r="H6" s="74">
        <v>4500</v>
      </c>
    </row>
    <row r="7" spans="1:8">
      <c r="A7" s="148"/>
      <c r="B7" s="30"/>
      <c r="C7" s="32">
        <v>4501</v>
      </c>
      <c r="D7" s="32">
        <v>6000</v>
      </c>
      <c r="E7" s="10">
        <v>11100</v>
      </c>
      <c r="F7" s="49">
        <v>28590</v>
      </c>
      <c r="G7" s="49">
        <v>28590</v>
      </c>
      <c r="H7" s="74">
        <v>6000</v>
      </c>
    </row>
    <row r="8" spans="1:8">
      <c r="A8" s="148"/>
      <c r="B8" s="30"/>
      <c r="C8" s="32">
        <v>6001</v>
      </c>
      <c r="D8" s="32">
        <v>7500</v>
      </c>
      <c r="E8" s="10">
        <v>11100</v>
      </c>
      <c r="F8" s="49">
        <v>28590</v>
      </c>
      <c r="G8" s="49">
        <v>28590</v>
      </c>
      <c r="H8" s="74">
        <v>7500</v>
      </c>
    </row>
    <row r="9" spans="1:8">
      <c r="A9" s="148"/>
      <c r="B9" s="30"/>
      <c r="C9" s="32">
        <v>7501</v>
      </c>
      <c r="D9" s="32">
        <v>8700</v>
      </c>
      <c r="E9" s="10">
        <v>11100</v>
      </c>
      <c r="F9" s="49">
        <v>28590</v>
      </c>
      <c r="G9" s="49">
        <v>28590</v>
      </c>
      <c r="H9" s="74">
        <v>8700</v>
      </c>
    </row>
    <row r="10" spans="1:8">
      <c r="A10" s="148"/>
      <c r="B10" s="30"/>
      <c r="C10" s="32">
        <v>8701</v>
      </c>
      <c r="D10" s="32">
        <v>9900</v>
      </c>
      <c r="E10" s="10">
        <v>11100</v>
      </c>
      <c r="F10" s="49">
        <v>28590</v>
      </c>
      <c r="G10" s="49">
        <v>28590</v>
      </c>
      <c r="H10" s="74">
        <v>9900</v>
      </c>
    </row>
    <row r="11" spans="1:8">
      <c r="A11" s="148"/>
      <c r="B11" s="33" t="s">
        <v>79</v>
      </c>
      <c r="C11" s="34">
        <v>9901</v>
      </c>
      <c r="D11" s="34">
        <v>11100</v>
      </c>
      <c r="E11" s="35">
        <v>11100</v>
      </c>
      <c r="F11" s="49">
        <v>28590</v>
      </c>
      <c r="G11" s="49">
        <v>28590</v>
      </c>
      <c r="H11" s="75">
        <v>11100</v>
      </c>
    </row>
    <row r="12" spans="1:8">
      <c r="A12" s="148"/>
      <c r="B12" s="36" t="s">
        <v>80</v>
      </c>
      <c r="C12" s="37">
        <v>11101</v>
      </c>
      <c r="D12" s="32">
        <v>12540</v>
      </c>
      <c r="E12" s="38">
        <v>12540</v>
      </c>
      <c r="F12" s="49">
        <v>28590</v>
      </c>
      <c r="G12" s="49">
        <v>28590</v>
      </c>
      <c r="H12" s="74">
        <v>12540</v>
      </c>
    </row>
    <row r="13" spans="1:8">
      <c r="A13" s="148"/>
      <c r="B13" s="36" t="s">
        <v>81</v>
      </c>
      <c r="C13" s="37">
        <v>12541</v>
      </c>
      <c r="D13" s="32">
        <v>13500</v>
      </c>
      <c r="E13" s="38">
        <v>13500</v>
      </c>
      <c r="F13" s="49">
        <v>28590</v>
      </c>
      <c r="G13" s="49">
        <v>28590</v>
      </c>
      <c r="H13" s="74">
        <v>13500</v>
      </c>
    </row>
    <row r="14" spans="1:8">
      <c r="A14" s="148"/>
      <c r="B14" s="36" t="s">
        <v>82</v>
      </c>
      <c r="C14" s="37">
        <v>13501</v>
      </c>
      <c r="D14" s="39">
        <v>15840</v>
      </c>
      <c r="E14" s="38">
        <v>15840</v>
      </c>
      <c r="F14" s="49">
        <v>28590</v>
      </c>
      <c r="G14" s="49">
        <v>28590</v>
      </c>
      <c r="H14" s="74">
        <v>15840</v>
      </c>
    </row>
    <row r="15" spans="1:8">
      <c r="A15" s="148"/>
      <c r="B15" s="40" t="s">
        <v>83</v>
      </c>
      <c r="C15" s="37">
        <v>15841</v>
      </c>
      <c r="D15" s="39">
        <v>16500</v>
      </c>
      <c r="E15" s="38">
        <v>16500</v>
      </c>
      <c r="F15" s="49">
        <v>28590</v>
      </c>
      <c r="G15" s="49">
        <v>28590</v>
      </c>
      <c r="H15" s="74">
        <v>16500</v>
      </c>
    </row>
    <row r="16" spans="1:8">
      <c r="A16" s="148"/>
      <c r="B16" s="40" t="s">
        <v>84</v>
      </c>
      <c r="C16" s="37">
        <v>16501</v>
      </c>
      <c r="D16" s="39">
        <v>17280</v>
      </c>
      <c r="E16" s="38">
        <v>17280</v>
      </c>
      <c r="F16" s="49">
        <v>28590</v>
      </c>
      <c r="G16" s="49">
        <v>28590</v>
      </c>
      <c r="H16" s="74">
        <v>17280</v>
      </c>
    </row>
    <row r="17" spans="1:8">
      <c r="A17" s="148"/>
      <c r="B17" s="41" t="s">
        <v>85</v>
      </c>
      <c r="C17" s="37">
        <v>17281</v>
      </c>
      <c r="D17" s="39">
        <v>17880</v>
      </c>
      <c r="E17" s="38">
        <v>17880</v>
      </c>
      <c r="F17" s="49">
        <v>28590</v>
      </c>
      <c r="G17" s="49">
        <v>28590</v>
      </c>
      <c r="H17" s="74">
        <v>17880</v>
      </c>
    </row>
    <row r="18" spans="1:8">
      <c r="A18" s="148"/>
      <c r="B18" s="42" t="s">
        <v>86</v>
      </c>
      <c r="C18" s="43">
        <v>17881</v>
      </c>
      <c r="D18" s="44">
        <v>19047</v>
      </c>
      <c r="E18" s="45">
        <v>19047</v>
      </c>
      <c r="F18" s="49">
        <v>28590</v>
      </c>
      <c r="G18" s="49">
        <v>28590</v>
      </c>
      <c r="H18" s="76">
        <v>19047</v>
      </c>
    </row>
    <row r="19" spans="1:8">
      <c r="A19" s="148"/>
      <c r="B19" s="67" t="s">
        <v>87</v>
      </c>
      <c r="C19" s="37">
        <v>19048</v>
      </c>
      <c r="D19" s="46">
        <v>20008</v>
      </c>
      <c r="E19" s="38">
        <v>20008</v>
      </c>
      <c r="F19" s="49">
        <v>28590</v>
      </c>
      <c r="G19" s="49">
        <v>28590</v>
      </c>
      <c r="H19" s="77">
        <v>20008</v>
      </c>
    </row>
    <row r="20" spans="1:8">
      <c r="A20" s="148"/>
      <c r="B20" s="41" t="s">
        <v>131</v>
      </c>
      <c r="C20" s="37">
        <v>20009</v>
      </c>
      <c r="D20" s="46">
        <v>21009</v>
      </c>
      <c r="E20" s="38">
        <v>21009</v>
      </c>
      <c r="F20" s="49">
        <v>28590</v>
      </c>
      <c r="G20" s="49">
        <v>28590</v>
      </c>
      <c r="H20" s="77">
        <v>21009</v>
      </c>
    </row>
    <row r="21" spans="1:8">
      <c r="A21" s="148"/>
      <c r="B21" s="41" t="s">
        <v>135</v>
      </c>
      <c r="C21" s="37">
        <v>21010</v>
      </c>
      <c r="D21" s="46">
        <v>22000</v>
      </c>
      <c r="E21" s="38">
        <v>22000</v>
      </c>
      <c r="F21" s="49">
        <v>28590</v>
      </c>
      <c r="G21" s="49">
        <v>28590</v>
      </c>
      <c r="H21" s="77">
        <v>22000</v>
      </c>
    </row>
    <row r="22" spans="1:8">
      <c r="A22" s="149"/>
      <c r="B22" s="41" t="s">
        <v>136</v>
      </c>
      <c r="C22" s="37">
        <v>22001</v>
      </c>
      <c r="D22" s="46">
        <v>23100</v>
      </c>
      <c r="E22" s="38">
        <v>23100</v>
      </c>
      <c r="F22" s="49">
        <v>28590</v>
      </c>
      <c r="G22" s="49">
        <v>28590</v>
      </c>
      <c r="H22" s="77">
        <v>23100</v>
      </c>
    </row>
    <row r="23" spans="1:8">
      <c r="B23" s="41" t="s">
        <v>134</v>
      </c>
      <c r="C23" s="68">
        <v>23101</v>
      </c>
      <c r="D23" s="68">
        <v>24000</v>
      </c>
      <c r="E23" s="69">
        <v>24000</v>
      </c>
      <c r="F23" s="49">
        <v>28590</v>
      </c>
      <c r="G23" s="49">
        <v>28590</v>
      </c>
      <c r="H23" s="73">
        <v>24000</v>
      </c>
    </row>
    <row r="24" spans="1:8">
      <c r="B24" s="41" t="s">
        <v>88</v>
      </c>
      <c r="C24" s="37">
        <v>24001</v>
      </c>
      <c r="D24" s="39">
        <v>25250</v>
      </c>
      <c r="E24" s="38">
        <v>25250</v>
      </c>
      <c r="F24" s="49">
        <v>28590</v>
      </c>
      <c r="G24" s="49">
        <v>28590</v>
      </c>
      <c r="H24" s="74">
        <v>25250</v>
      </c>
    </row>
    <row r="25" spans="1:8">
      <c r="B25" s="48" t="s">
        <v>89</v>
      </c>
      <c r="C25" s="82">
        <v>25251</v>
      </c>
      <c r="D25" s="49">
        <v>26400</v>
      </c>
      <c r="E25" s="83">
        <v>26400</v>
      </c>
      <c r="F25" s="49">
        <v>28590</v>
      </c>
      <c r="G25" s="49">
        <v>28590</v>
      </c>
      <c r="H25" s="84">
        <v>27470</v>
      </c>
    </row>
    <row r="26" spans="1:8">
      <c r="A26" s="47" t="s">
        <v>133</v>
      </c>
      <c r="B26" s="48" t="s">
        <v>141</v>
      </c>
      <c r="C26" s="82">
        <v>26401</v>
      </c>
      <c r="D26" s="49">
        <v>27600</v>
      </c>
      <c r="E26" s="83">
        <v>27600</v>
      </c>
      <c r="F26" s="49">
        <v>28590</v>
      </c>
      <c r="G26" s="49">
        <v>28590</v>
      </c>
      <c r="H26" s="96">
        <v>28590</v>
      </c>
    </row>
    <row r="27" spans="1:8">
      <c r="A27" s="47" t="s">
        <v>132</v>
      </c>
      <c r="B27" s="70" t="s">
        <v>142</v>
      </c>
      <c r="C27" s="71">
        <v>27601</v>
      </c>
      <c r="D27" s="72">
        <v>28590</v>
      </c>
      <c r="E27" s="97">
        <v>28590</v>
      </c>
      <c r="F27" s="98">
        <v>28590</v>
      </c>
      <c r="G27" s="98">
        <v>28590</v>
      </c>
      <c r="H27" s="98">
        <v>28590</v>
      </c>
    </row>
    <row r="28" spans="1:8">
      <c r="A28" s="47" t="s">
        <v>72</v>
      </c>
      <c r="B28" s="41" t="s">
        <v>143</v>
      </c>
      <c r="C28" s="37">
        <v>28591</v>
      </c>
      <c r="D28" s="39">
        <v>28800</v>
      </c>
      <c r="E28" s="85">
        <v>28800</v>
      </c>
      <c r="F28" s="87">
        <v>28800</v>
      </c>
      <c r="G28" s="92">
        <v>28800</v>
      </c>
      <c r="H28" s="91">
        <v>28800</v>
      </c>
    </row>
    <row r="29" spans="1:8">
      <c r="A29" s="47" t="s">
        <v>70</v>
      </c>
      <c r="B29" s="94" t="s">
        <v>140</v>
      </c>
      <c r="C29" s="95">
        <v>28801</v>
      </c>
      <c r="D29" s="95">
        <v>30300</v>
      </c>
      <c r="E29" s="99">
        <v>30300</v>
      </c>
      <c r="F29" s="100">
        <v>30300</v>
      </c>
      <c r="G29" s="100">
        <v>30300</v>
      </c>
      <c r="H29" s="93">
        <v>30300</v>
      </c>
    </row>
    <row r="30" spans="1:8">
      <c r="A30" s="47" t="s">
        <v>9</v>
      </c>
      <c r="B30" s="41" t="s">
        <v>90</v>
      </c>
      <c r="C30" s="37">
        <v>30301</v>
      </c>
      <c r="D30" s="39">
        <v>31800</v>
      </c>
      <c r="E30" s="85">
        <v>31800</v>
      </c>
      <c r="F30" s="86">
        <v>31800</v>
      </c>
      <c r="G30" s="86">
        <v>31800</v>
      </c>
      <c r="H30" s="74">
        <v>31800</v>
      </c>
    </row>
    <row r="31" spans="1:8">
      <c r="A31" s="47" t="s">
        <v>10</v>
      </c>
      <c r="B31" s="41" t="s">
        <v>91</v>
      </c>
      <c r="C31" s="37">
        <v>31801</v>
      </c>
      <c r="D31" s="39">
        <v>33300</v>
      </c>
      <c r="E31" s="38">
        <v>33300</v>
      </c>
      <c r="F31" s="86">
        <v>33300</v>
      </c>
      <c r="G31" s="86">
        <v>33300</v>
      </c>
      <c r="H31" s="74">
        <v>33300</v>
      </c>
    </row>
    <row r="32" spans="1:8">
      <c r="A32" s="47" t="s">
        <v>11</v>
      </c>
      <c r="B32" s="41" t="s">
        <v>92</v>
      </c>
      <c r="C32" s="37">
        <v>33301</v>
      </c>
      <c r="D32" s="39">
        <v>34800</v>
      </c>
      <c r="E32" s="38">
        <v>34800</v>
      </c>
      <c r="F32" s="86">
        <v>34800</v>
      </c>
      <c r="G32" s="86">
        <v>34800</v>
      </c>
      <c r="H32" s="74">
        <v>34800</v>
      </c>
    </row>
    <row r="33" spans="1:8">
      <c r="A33" s="47" t="s">
        <v>12</v>
      </c>
      <c r="B33" s="41" t="s">
        <v>93</v>
      </c>
      <c r="C33" s="37">
        <v>34801</v>
      </c>
      <c r="D33" s="32">
        <v>36300</v>
      </c>
      <c r="E33" s="38">
        <v>36300</v>
      </c>
      <c r="F33" s="86">
        <v>36300</v>
      </c>
      <c r="G33" s="86">
        <v>36300</v>
      </c>
      <c r="H33" s="74">
        <v>36300</v>
      </c>
    </row>
    <row r="34" spans="1:8">
      <c r="A34" s="47" t="s">
        <v>13</v>
      </c>
      <c r="B34" s="41" t="s">
        <v>94</v>
      </c>
      <c r="C34" s="37">
        <v>36301</v>
      </c>
      <c r="D34" s="39">
        <v>38200</v>
      </c>
      <c r="E34" s="38">
        <v>38200</v>
      </c>
      <c r="F34" s="86">
        <v>38200</v>
      </c>
      <c r="G34" s="86">
        <v>38200</v>
      </c>
      <c r="H34" s="74">
        <v>38200</v>
      </c>
    </row>
    <row r="35" spans="1:8">
      <c r="A35" s="47" t="s">
        <v>14</v>
      </c>
      <c r="B35" s="41" t="s">
        <v>95</v>
      </c>
      <c r="C35" s="37">
        <v>38201</v>
      </c>
      <c r="D35" s="39">
        <v>40100</v>
      </c>
      <c r="E35" s="38">
        <v>40100</v>
      </c>
      <c r="F35" s="86">
        <v>40100</v>
      </c>
      <c r="G35" s="86">
        <v>40100</v>
      </c>
      <c r="H35" s="74">
        <v>40100</v>
      </c>
    </row>
    <row r="36" spans="1:8">
      <c r="A36" s="47" t="s">
        <v>15</v>
      </c>
      <c r="B36" s="48" t="s">
        <v>96</v>
      </c>
      <c r="C36" s="37">
        <v>40101</v>
      </c>
      <c r="D36" s="49">
        <v>42000</v>
      </c>
      <c r="E36" s="38">
        <v>42000</v>
      </c>
      <c r="F36" s="86">
        <v>42000</v>
      </c>
      <c r="G36" s="86">
        <v>42000</v>
      </c>
      <c r="H36" s="74">
        <v>42000</v>
      </c>
    </row>
    <row r="37" spans="1:8">
      <c r="A37" s="47" t="s">
        <v>16</v>
      </c>
      <c r="B37" s="48" t="s">
        <v>97</v>
      </c>
      <c r="C37" s="37">
        <v>42001</v>
      </c>
      <c r="D37" s="50">
        <v>43900</v>
      </c>
      <c r="E37" s="38">
        <v>43900</v>
      </c>
      <c r="F37" s="86">
        <v>43900</v>
      </c>
      <c r="G37" s="86">
        <v>43900</v>
      </c>
      <c r="H37" s="74">
        <v>43900</v>
      </c>
    </row>
    <row r="38" spans="1:8">
      <c r="A38" s="47" t="s">
        <v>17</v>
      </c>
      <c r="B38" s="51" t="s">
        <v>98</v>
      </c>
      <c r="C38" s="52">
        <v>43901</v>
      </c>
      <c r="D38" s="53">
        <v>45800</v>
      </c>
      <c r="E38" s="54">
        <v>45800</v>
      </c>
      <c r="F38" s="88">
        <v>45800</v>
      </c>
      <c r="G38" s="88">
        <v>45800</v>
      </c>
      <c r="H38" s="78">
        <v>45800</v>
      </c>
    </row>
    <row r="39" spans="1:8">
      <c r="A39" s="47" t="s">
        <v>18</v>
      </c>
      <c r="B39" s="48" t="s">
        <v>99</v>
      </c>
      <c r="C39" s="37">
        <v>45801</v>
      </c>
      <c r="D39" s="55">
        <v>48200</v>
      </c>
      <c r="E39" s="55">
        <v>45800</v>
      </c>
      <c r="F39" s="86">
        <v>48200</v>
      </c>
      <c r="G39" s="86">
        <v>48200</v>
      </c>
      <c r="H39" s="74">
        <v>48200</v>
      </c>
    </row>
    <row r="40" spans="1:8">
      <c r="A40" s="47" t="s">
        <v>19</v>
      </c>
      <c r="B40" s="48" t="s">
        <v>100</v>
      </c>
      <c r="C40" s="37">
        <v>48201</v>
      </c>
      <c r="D40" s="55">
        <v>50600</v>
      </c>
      <c r="E40" s="55">
        <v>45800</v>
      </c>
      <c r="F40" s="86">
        <v>50600</v>
      </c>
      <c r="G40" s="86">
        <v>50600</v>
      </c>
      <c r="H40" s="74">
        <v>50600</v>
      </c>
    </row>
    <row r="41" spans="1:8">
      <c r="A41" s="47" t="s">
        <v>20</v>
      </c>
      <c r="B41" s="41" t="s">
        <v>101</v>
      </c>
      <c r="C41" s="37">
        <v>50601</v>
      </c>
      <c r="D41" s="56">
        <v>53000</v>
      </c>
      <c r="E41" s="55">
        <v>45800</v>
      </c>
      <c r="F41" s="86">
        <v>53000</v>
      </c>
      <c r="G41" s="86">
        <v>53000</v>
      </c>
      <c r="H41" s="74">
        <v>53000</v>
      </c>
    </row>
    <row r="42" spans="1:8">
      <c r="A42" s="47" t="s">
        <v>21</v>
      </c>
      <c r="B42" s="41" t="s">
        <v>102</v>
      </c>
      <c r="C42" s="37">
        <v>53001</v>
      </c>
      <c r="D42" s="56">
        <v>55400</v>
      </c>
      <c r="E42" s="55">
        <v>45800</v>
      </c>
      <c r="F42" s="86">
        <v>55400</v>
      </c>
      <c r="G42" s="86">
        <v>55400</v>
      </c>
      <c r="H42" s="74">
        <v>55400</v>
      </c>
    </row>
    <row r="43" spans="1:8">
      <c r="A43" s="47" t="s">
        <v>22</v>
      </c>
      <c r="B43" s="41" t="s">
        <v>103</v>
      </c>
      <c r="C43" s="37">
        <v>55401</v>
      </c>
      <c r="D43" s="56">
        <v>57800</v>
      </c>
      <c r="E43" s="55">
        <v>45800</v>
      </c>
      <c r="F43" s="86">
        <v>57800</v>
      </c>
      <c r="G43" s="86">
        <v>57800</v>
      </c>
      <c r="H43" s="74">
        <v>57800</v>
      </c>
    </row>
    <row r="44" spans="1:8">
      <c r="A44" s="47" t="s">
        <v>23</v>
      </c>
      <c r="B44" s="41" t="s">
        <v>104</v>
      </c>
      <c r="C44" s="37">
        <v>57801</v>
      </c>
      <c r="D44" s="56">
        <v>60800</v>
      </c>
      <c r="E44" s="55">
        <v>45800</v>
      </c>
      <c r="F44" s="86">
        <v>60800</v>
      </c>
      <c r="G44" s="86">
        <v>60800</v>
      </c>
      <c r="H44" s="74">
        <v>60800</v>
      </c>
    </row>
    <row r="45" spans="1:8">
      <c r="A45" s="47" t="s">
        <v>71</v>
      </c>
      <c r="B45" s="41" t="s">
        <v>105</v>
      </c>
      <c r="C45" s="37">
        <v>60801</v>
      </c>
      <c r="D45" s="56">
        <v>63800</v>
      </c>
      <c r="E45" s="55">
        <v>45800</v>
      </c>
      <c r="F45" s="86">
        <v>63800</v>
      </c>
      <c r="G45" s="86">
        <v>63800</v>
      </c>
      <c r="H45" s="74">
        <v>63800</v>
      </c>
    </row>
    <row r="46" spans="1:8">
      <c r="A46" s="47" t="s">
        <v>24</v>
      </c>
      <c r="B46" s="41" t="s">
        <v>106</v>
      </c>
      <c r="C46" s="37">
        <v>63801</v>
      </c>
      <c r="D46" s="56">
        <v>66800</v>
      </c>
      <c r="E46" s="55">
        <v>45800</v>
      </c>
      <c r="F46" s="86">
        <v>66800</v>
      </c>
      <c r="G46" s="86">
        <v>66800</v>
      </c>
      <c r="H46" s="74">
        <v>66800</v>
      </c>
    </row>
    <row r="47" spans="1:8">
      <c r="A47" s="47" t="s">
        <v>25</v>
      </c>
      <c r="B47" s="41" t="s">
        <v>107</v>
      </c>
      <c r="C47" s="37">
        <v>66801</v>
      </c>
      <c r="D47" s="56">
        <v>69800</v>
      </c>
      <c r="E47" s="55">
        <v>45800</v>
      </c>
      <c r="F47" s="86">
        <v>69800</v>
      </c>
      <c r="G47" s="86">
        <v>69800</v>
      </c>
      <c r="H47" s="74">
        <v>69800</v>
      </c>
    </row>
    <row r="48" spans="1:8">
      <c r="A48" s="47" t="s">
        <v>26</v>
      </c>
      <c r="B48" s="41" t="s">
        <v>108</v>
      </c>
      <c r="C48" s="37">
        <v>69801</v>
      </c>
      <c r="D48" s="56">
        <v>72800</v>
      </c>
      <c r="E48" s="55">
        <v>45800</v>
      </c>
      <c r="F48" s="86">
        <v>72800</v>
      </c>
      <c r="G48" s="86">
        <v>72800</v>
      </c>
      <c r="H48" s="74">
        <v>72800</v>
      </c>
    </row>
    <row r="49" spans="1:8">
      <c r="A49" s="47" t="s">
        <v>27</v>
      </c>
      <c r="B49" s="41" t="s">
        <v>109</v>
      </c>
      <c r="C49" s="37">
        <v>72801</v>
      </c>
      <c r="D49" s="56">
        <v>76500</v>
      </c>
      <c r="E49" s="55">
        <v>45800</v>
      </c>
      <c r="F49" s="86">
        <v>72800</v>
      </c>
      <c r="G49" s="86">
        <v>76500</v>
      </c>
      <c r="H49" s="74">
        <v>76500</v>
      </c>
    </row>
    <row r="50" spans="1:8">
      <c r="A50" s="47" t="s">
        <v>28</v>
      </c>
      <c r="B50" s="41" t="s">
        <v>110</v>
      </c>
      <c r="C50" s="37">
        <v>76501</v>
      </c>
      <c r="D50" s="56">
        <v>80200</v>
      </c>
      <c r="E50" s="55">
        <v>45800</v>
      </c>
      <c r="F50" s="86">
        <v>72800</v>
      </c>
      <c r="G50" s="86">
        <v>80200</v>
      </c>
      <c r="H50" s="74">
        <v>80200</v>
      </c>
    </row>
    <row r="51" spans="1:8">
      <c r="A51" s="47" t="s">
        <v>29</v>
      </c>
      <c r="B51" s="41" t="s">
        <v>111</v>
      </c>
      <c r="C51" s="37">
        <v>80201</v>
      </c>
      <c r="D51" s="56">
        <v>83900</v>
      </c>
      <c r="E51" s="55">
        <v>45800</v>
      </c>
      <c r="F51" s="86">
        <v>72800</v>
      </c>
      <c r="G51" s="86">
        <v>83900</v>
      </c>
      <c r="H51" s="74">
        <v>83900</v>
      </c>
    </row>
    <row r="52" spans="1:8">
      <c r="A52" s="47" t="s">
        <v>30</v>
      </c>
      <c r="B52" s="41" t="s">
        <v>112</v>
      </c>
      <c r="C52" s="37">
        <v>83901</v>
      </c>
      <c r="D52" s="56">
        <v>87600</v>
      </c>
      <c r="E52" s="55">
        <v>45800</v>
      </c>
      <c r="F52" s="86">
        <v>72800</v>
      </c>
      <c r="G52" s="86">
        <v>87600</v>
      </c>
      <c r="H52" s="74">
        <v>87600</v>
      </c>
    </row>
    <row r="53" spans="1:8">
      <c r="A53" s="47" t="s">
        <v>31</v>
      </c>
      <c r="B53" s="41" t="s">
        <v>113</v>
      </c>
      <c r="C53" s="37">
        <v>87601</v>
      </c>
      <c r="D53" s="56">
        <v>92100</v>
      </c>
      <c r="E53" s="55">
        <v>45800</v>
      </c>
      <c r="F53" s="86">
        <v>72800</v>
      </c>
      <c r="G53" s="86">
        <v>92100</v>
      </c>
      <c r="H53" s="74">
        <v>92100</v>
      </c>
    </row>
    <row r="54" spans="1:8">
      <c r="A54" s="47" t="s">
        <v>32</v>
      </c>
      <c r="B54" s="41" t="s">
        <v>114</v>
      </c>
      <c r="C54" s="37">
        <v>92101</v>
      </c>
      <c r="D54" s="56">
        <v>96600</v>
      </c>
      <c r="E54" s="55">
        <v>45800</v>
      </c>
      <c r="F54" s="86">
        <v>72800</v>
      </c>
      <c r="G54" s="86">
        <v>96600</v>
      </c>
      <c r="H54" s="74">
        <v>96600</v>
      </c>
    </row>
    <row r="55" spans="1:8">
      <c r="A55" s="47" t="s">
        <v>33</v>
      </c>
      <c r="B55" s="41" t="s">
        <v>115</v>
      </c>
      <c r="C55" s="37">
        <v>96601</v>
      </c>
      <c r="D55" s="56">
        <v>101100</v>
      </c>
      <c r="E55" s="55">
        <v>45800</v>
      </c>
      <c r="F55" s="86">
        <v>72800</v>
      </c>
      <c r="G55" s="86">
        <v>101100</v>
      </c>
      <c r="H55" s="74">
        <v>101100</v>
      </c>
    </row>
    <row r="56" spans="1:8">
      <c r="A56" s="47" t="s">
        <v>34</v>
      </c>
      <c r="B56" s="41" t="s">
        <v>116</v>
      </c>
      <c r="C56" s="37">
        <v>101101</v>
      </c>
      <c r="D56" s="56">
        <v>105600</v>
      </c>
      <c r="E56" s="55">
        <v>45800</v>
      </c>
      <c r="F56" s="86">
        <v>72800</v>
      </c>
      <c r="G56" s="86">
        <v>105600</v>
      </c>
      <c r="H56" s="74">
        <v>105600</v>
      </c>
    </row>
    <row r="57" spans="1:8">
      <c r="A57" s="47" t="s">
        <v>35</v>
      </c>
      <c r="B57" s="41" t="s">
        <v>117</v>
      </c>
      <c r="C57" s="37">
        <v>105601</v>
      </c>
      <c r="D57" s="56">
        <v>110100</v>
      </c>
      <c r="E57" s="55">
        <v>45800</v>
      </c>
      <c r="F57" s="86">
        <v>72800</v>
      </c>
      <c r="G57" s="86">
        <v>110100</v>
      </c>
      <c r="H57" s="74">
        <v>110100</v>
      </c>
    </row>
    <row r="58" spans="1:8">
      <c r="A58" s="47" t="s">
        <v>36</v>
      </c>
      <c r="B58" s="41" t="s">
        <v>118</v>
      </c>
      <c r="C58" s="37">
        <v>110101</v>
      </c>
      <c r="D58" s="56">
        <v>115500</v>
      </c>
      <c r="E58" s="55">
        <v>45800</v>
      </c>
      <c r="F58" s="86">
        <v>72800</v>
      </c>
      <c r="G58" s="86">
        <v>115500</v>
      </c>
      <c r="H58" s="74">
        <v>115500</v>
      </c>
    </row>
    <row r="59" spans="1:8">
      <c r="A59" s="47" t="s">
        <v>37</v>
      </c>
      <c r="B59" s="41" t="s">
        <v>119</v>
      </c>
      <c r="C59" s="37">
        <v>115501</v>
      </c>
      <c r="D59" s="56">
        <v>120900</v>
      </c>
      <c r="E59" s="55">
        <v>45800</v>
      </c>
      <c r="F59" s="86">
        <v>72800</v>
      </c>
      <c r="G59" s="86">
        <v>120900</v>
      </c>
      <c r="H59" s="74">
        <v>120900</v>
      </c>
    </row>
    <row r="60" spans="1:8">
      <c r="A60" s="47" t="s">
        <v>38</v>
      </c>
      <c r="B60" s="41" t="s">
        <v>120</v>
      </c>
      <c r="C60" s="37">
        <v>120901</v>
      </c>
      <c r="D60" s="56">
        <v>126300</v>
      </c>
      <c r="E60" s="55">
        <v>45800</v>
      </c>
      <c r="F60" s="86">
        <v>72800</v>
      </c>
      <c r="G60" s="86">
        <v>126300</v>
      </c>
      <c r="H60" s="74">
        <v>126300</v>
      </c>
    </row>
    <row r="61" spans="1:8">
      <c r="A61" s="47" t="s">
        <v>39</v>
      </c>
      <c r="B61" s="41" t="s">
        <v>121</v>
      </c>
      <c r="C61" s="37">
        <v>126301</v>
      </c>
      <c r="D61" s="56">
        <v>131700</v>
      </c>
      <c r="E61" s="55">
        <v>45800</v>
      </c>
      <c r="F61" s="86">
        <v>72800</v>
      </c>
      <c r="G61" s="86">
        <v>131700</v>
      </c>
      <c r="H61" s="74">
        <v>131700</v>
      </c>
    </row>
    <row r="62" spans="1:8">
      <c r="A62" s="47" t="s">
        <v>40</v>
      </c>
      <c r="B62" s="41" t="s">
        <v>122</v>
      </c>
      <c r="C62" s="37">
        <v>131701</v>
      </c>
      <c r="D62" s="56">
        <v>137100</v>
      </c>
      <c r="E62" s="55">
        <v>45800</v>
      </c>
      <c r="F62" s="86">
        <v>72800</v>
      </c>
      <c r="G62" s="86">
        <v>137100</v>
      </c>
      <c r="H62" s="74">
        <v>137100</v>
      </c>
    </row>
    <row r="63" spans="1:8">
      <c r="A63" s="47" t="s">
        <v>41</v>
      </c>
      <c r="B63" s="41" t="s">
        <v>123</v>
      </c>
      <c r="C63" s="37">
        <v>137101</v>
      </c>
      <c r="D63" s="56">
        <v>142500</v>
      </c>
      <c r="E63" s="55">
        <v>45800</v>
      </c>
      <c r="F63" s="86">
        <v>72800</v>
      </c>
      <c r="G63" s="86">
        <v>142500</v>
      </c>
      <c r="H63" s="74">
        <v>142500</v>
      </c>
    </row>
    <row r="64" spans="1:8">
      <c r="A64" s="47" t="s">
        <v>42</v>
      </c>
      <c r="B64" s="41" t="s">
        <v>124</v>
      </c>
      <c r="C64" s="37">
        <v>142501</v>
      </c>
      <c r="D64" s="56">
        <v>147900</v>
      </c>
      <c r="E64" s="55">
        <v>45800</v>
      </c>
      <c r="F64" s="86">
        <v>72800</v>
      </c>
      <c r="G64" s="86">
        <v>147900</v>
      </c>
      <c r="H64" s="74">
        <v>147900</v>
      </c>
    </row>
    <row r="65" spans="1:8">
      <c r="A65" s="47" t="s">
        <v>43</v>
      </c>
      <c r="B65" s="57" t="s">
        <v>125</v>
      </c>
      <c r="C65" s="52">
        <v>147901</v>
      </c>
      <c r="D65" s="58">
        <v>150000</v>
      </c>
      <c r="E65" s="55">
        <v>45800</v>
      </c>
      <c r="F65" s="86">
        <v>72800</v>
      </c>
      <c r="G65" s="89">
        <v>150000</v>
      </c>
      <c r="H65" s="75">
        <v>150000</v>
      </c>
    </row>
    <row r="66" spans="1:8">
      <c r="A66" s="47" t="s">
        <v>44</v>
      </c>
      <c r="B66" s="41" t="s">
        <v>126</v>
      </c>
      <c r="C66" s="37">
        <v>150001</v>
      </c>
      <c r="D66" s="56">
        <v>156400</v>
      </c>
      <c r="E66" s="55">
        <v>45800</v>
      </c>
      <c r="F66" s="86">
        <v>72800</v>
      </c>
      <c r="G66" s="86">
        <v>156400</v>
      </c>
      <c r="H66" s="79">
        <v>150000</v>
      </c>
    </row>
    <row r="67" spans="1:8">
      <c r="A67" s="47" t="s">
        <v>45</v>
      </c>
      <c r="B67" s="41" t="s">
        <v>127</v>
      </c>
      <c r="C67" s="37">
        <v>156401</v>
      </c>
      <c r="D67" s="56">
        <v>162800</v>
      </c>
      <c r="E67" s="55">
        <v>45800</v>
      </c>
      <c r="F67" s="86">
        <v>72800</v>
      </c>
      <c r="G67" s="86">
        <v>162800</v>
      </c>
      <c r="H67" s="79">
        <v>150000</v>
      </c>
    </row>
    <row r="68" spans="1:8">
      <c r="A68" s="47" t="s">
        <v>46</v>
      </c>
      <c r="B68" s="41" t="s">
        <v>128</v>
      </c>
      <c r="C68" s="37">
        <v>162801</v>
      </c>
      <c r="D68" s="56">
        <v>169200</v>
      </c>
      <c r="E68" s="55">
        <v>45800</v>
      </c>
      <c r="F68" s="86">
        <v>72800</v>
      </c>
      <c r="G68" s="86">
        <v>169200</v>
      </c>
      <c r="H68" s="79">
        <v>150000</v>
      </c>
    </row>
    <row r="69" spans="1:8">
      <c r="A69" s="47" t="s">
        <v>47</v>
      </c>
      <c r="B69" s="41" t="s">
        <v>129</v>
      </c>
      <c r="C69" s="37">
        <v>169201</v>
      </c>
      <c r="D69" s="56">
        <v>175600</v>
      </c>
      <c r="E69" s="55">
        <v>45800</v>
      </c>
      <c r="F69" s="86">
        <v>72800</v>
      </c>
      <c r="G69" s="86">
        <v>175600</v>
      </c>
      <c r="H69" s="79">
        <v>150000</v>
      </c>
    </row>
    <row r="70" spans="1:8" ht="17.25" thickBot="1">
      <c r="A70" s="81" t="s">
        <v>48</v>
      </c>
      <c r="B70" s="59" t="s">
        <v>130</v>
      </c>
      <c r="C70" s="60">
        <v>175601</v>
      </c>
      <c r="D70" s="61">
        <v>182000</v>
      </c>
      <c r="E70" s="55">
        <v>45800</v>
      </c>
      <c r="F70" s="86">
        <v>72800</v>
      </c>
      <c r="G70" s="90">
        <v>182000</v>
      </c>
      <c r="H70" s="79">
        <v>150000</v>
      </c>
    </row>
    <row r="71" spans="1:8">
      <c r="A71" s="80"/>
      <c r="B71" s="63"/>
      <c r="C71" s="29"/>
      <c r="D71" s="29"/>
      <c r="E71" s="29"/>
      <c r="F71" s="29"/>
      <c r="G71" s="29"/>
      <c r="H71" s="29"/>
    </row>
    <row r="72" spans="1:8">
      <c r="A72" s="62"/>
      <c r="B72" s="63"/>
      <c r="C72" s="29"/>
      <c r="D72" s="29"/>
      <c r="E72" s="29"/>
      <c r="F72" s="29"/>
      <c r="G72" s="29"/>
      <c r="H72" s="29"/>
    </row>
  </sheetData>
  <mergeCells count="9">
    <mergeCell ref="A4:A22"/>
    <mergeCell ref="H1:H3"/>
    <mergeCell ref="A1:A3"/>
    <mergeCell ref="B1:B3"/>
    <mergeCell ref="C1:C3"/>
    <mergeCell ref="D1:D3"/>
    <mergeCell ref="E1:E3"/>
    <mergeCell ref="G1:G3"/>
    <mergeCell ref="F1:F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本國</vt:lpstr>
      <vt:lpstr>外籍</vt:lpstr>
      <vt:lpstr>身障</vt:lpstr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明潔</cp:lastModifiedBy>
  <cp:lastPrinted>2022-12-25T09:45:42Z</cp:lastPrinted>
  <dcterms:created xsi:type="dcterms:W3CDTF">2016-08-11T06:06:19Z</dcterms:created>
  <dcterms:modified xsi:type="dcterms:W3CDTF">2024-12-12T01:48:11Z</dcterms:modified>
</cp:coreProperties>
</file>